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65" yWindow="-195" windowWidth="19650" windowHeight="11340" activeTab="1"/>
  </bookViews>
  <sheets>
    <sheet name="Umferðir" sheetId="5" r:id="rId1"/>
    <sheet name="Punktakeppni" sheetId="1" r:id="rId2"/>
    <sheet name="Holukeppni" sheetId="4" r:id="rId3"/>
    <sheet name="Formúlur" sheetId="3" r:id="rId4"/>
    <sheet name="gamalt" sheetId="2" r:id="rId5"/>
    <sheet name="Sheet1" sheetId="6" r:id="rId6"/>
  </sheets>
  <definedNames>
    <definedName name="Leikdagar">Punktakeppni!$B$25</definedName>
    <definedName name="Nöfn">Holukeppni!$A$5:$B$16</definedName>
    <definedName name="_xlnm.Print_Area" localSheetId="1">Punktakeppni!$A$1:$AF$16</definedName>
    <definedName name="Stigagjöf">Formúlur!$A$1:$B$12</definedName>
  </definedNames>
  <calcPr calcId="125725"/>
</workbook>
</file>

<file path=xl/calcChain.xml><?xml version="1.0" encoding="utf-8"?>
<calcChain xmlns="http://schemas.openxmlformats.org/spreadsheetml/2006/main">
  <c r="P6" i="4"/>
  <c r="P7"/>
  <c r="P8"/>
  <c r="P9"/>
  <c r="P10"/>
  <c r="P11"/>
  <c r="P12"/>
  <c r="P13"/>
  <c r="P14"/>
  <c r="P15"/>
  <c r="P16"/>
  <c r="P5"/>
  <c r="F51" i="5"/>
  <c r="D51"/>
  <c r="M43"/>
  <c r="K43"/>
  <c r="F50"/>
  <c r="D50"/>
  <c r="M42"/>
  <c r="K42"/>
  <c r="F49"/>
  <c r="D49"/>
  <c r="M41"/>
  <c r="K41"/>
  <c r="F48"/>
  <c r="D48"/>
  <c r="M40"/>
  <c r="K40"/>
  <c r="F47"/>
  <c r="D47"/>
  <c r="M39"/>
  <c r="K39"/>
  <c r="F46"/>
  <c r="D46"/>
  <c r="M38"/>
  <c r="K38"/>
  <c r="F43"/>
  <c r="D43"/>
  <c r="M35"/>
  <c r="K35"/>
  <c r="F35"/>
  <c r="D35"/>
  <c r="F42"/>
  <c r="D42"/>
  <c r="M34"/>
  <c r="K34"/>
  <c r="F34"/>
  <c r="D34"/>
  <c r="F41"/>
  <c r="D41"/>
  <c r="M33"/>
  <c r="K33"/>
  <c r="F33"/>
  <c r="D33"/>
  <c r="F40"/>
  <c r="D40"/>
  <c r="M32"/>
  <c r="K32"/>
  <c r="F32"/>
  <c r="D32"/>
  <c r="F39"/>
  <c r="D39"/>
  <c r="M31"/>
  <c r="K31"/>
  <c r="F31"/>
  <c r="D31"/>
  <c r="F38"/>
  <c r="D38"/>
  <c r="M30"/>
  <c r="K30"/>
  <c r="F30"/>
  <c r="D30"/>
  <c r="M27"/>
  <c r="K27"/>
  <c r="F27"/>
  <c r="D27"/>
  <c r="M19"/>
  <c r="K19"/>
  <c r="M26"/>
  <c r="K26"/>
  <c r="F26"/>
  <c r="D26"/>
  <c r="M18"/>
  <c r="K18"/>
  <c r="M25"/>
  <c r="K25"/>
  <c r="F25"/>
  <c r="D25"/>
  <c r="M17"/>
  <c r="K17"/>
  <c r="M24"/>
  <c r="K24"/>
  <c r="F24"/>
  <c r="D24"/>
  <c r="M16"/>
  <c r="K16"/>
  <c r="M23"/>
  <c r="K23"/>
  <c r="F23"/>
  <c r="D23"/>
  <c r="M15"/>
  <c r="K15"/>
  <c r="M22"/>
  <c r="K22"/>
  <c r="F22"/>
  <c r="D22"/>
  <c r="M14"/>
  <c r="K14"/>
  <c r="F19"/>
  <c r="D19"/>
  <c r="M10"/>
  <c r="K10"/>
  <c r="F10"/>
  <c r="D10"/>
  <c r="F18"/>
  <c r="D18"/>
  <c r="M9"/>
  <c r="K9"/>
  <c r="F9"/>
  <c r="D9"/>
  <c r="F17"/>
  <c r="D17"/>
  <c r="M8"/>
  <c r="K8"/>
  <c r="F8"/>
  <c r="D8"/>
  <c r="F16"/>
  <c r="D16"/>
  <c r="M7"/>
  <c r="K7"/>
  <c r="F7"/>
  <c r="D7"/>
  <c r="F15"/>
  <c r="D15"/>
  <c r="M6"/>
  <c r="K6"/>
  <c r="F6"/>
  <c r="D6"/>
  <c r="F14"/>
  <c r="D14"/>
  <c r="M5"/>
  <c r="K5"/>
  <c r="F5"/>
  <c r="D5"/>
  <c r="O6" i="4"/>
  <c r="O7"/>
  <c r="O8"/>
  <c r="O9"/>
  <c r="O10"/>
  <c r="O11"/>
  <c r="O12"/>
  <c r="O13"/>
  <c r="O14"/>
  <c r="O15"/>
  <c r="O16"/>
  <c r="O5"/>
  <c r="K6" i="2"/>
  <c r="L6"/>
  <c r="M6"/>
  <c r="N6"/>
  <c r="O6"/>
  <c r="P6"/>
  <c r="Q6"/>
  <c r="R6"/>
  <c r="S6"/>
  <c r="T6"/>
  <c r="K7"/>
  <c r="L7"/>
  <c r="M7"/>
  <c r="N7"/>
  <c r="O7"/>
  <c r="P7"/>
  <c r="Q7"/>
  <c r="R7"/>
  <c r="S7"/>
  <c r="T7"/>
  <c r="K8"/>
  <c r="L8"/>
  <c r="M8"/>
  <c r="N8"/>
  <c r="O8"/>
  <c r="P8"/>
  <c r="Q8"/>
  <c r="R8"/>
  <c r="S8"/>
  <c r="T8"/>
  <c r="K9"/>
  <c r="L9"/>
  <c r="M9"/>
  <c r="N9"/>
  <c r="O9"/>
  <c r="P9"/>
  <c r="Q9"/>
  <c r="R9"/>
  <c r="S9"/>
  <c r="T9"/>
  <c r="K10"/>
  <c r="L10"/>
  <c r="M10"/>
  <c r="N10"/>
  <c r="O10"/>
  <c r="P10"/>
  <c r="Q10"/>
  <c r="R10"/>
  <c r="S10"/>
  <c r="T10"/>
  <c r="K11"/>
  <c r="L11"/>
  <c r="M11"/>
  <c r="N11"/>
  <c r="O11"/>
  <c r="P11"/>
  <c r="Q11"/>
  <c r="R11"/>
  <c r="S11"/>
  <c r="T11"/>
  <c r="K12"/>
  <c r="L12"/>
  <c r="M12"/>
  <c r="N12"/>
  <c r="O12"/>
  <c r="P12"/>
  <c r="Q12"/>
  <c r="R12"/>
  <c r="S12"/>
  <c r="T12"/>
  <c r="K13"/>
  <c r="L13"/>
  <c r="M13"/>
  <c r="N13"/>
  <c r="O13"/>
  <c r="P13"/>
  <c r="Q13"/>
  <c r="R13"/>
  <c r="S13"/>
  <c r="T13"/>
  <c r="K14"/>
  <c r="L14"/>
  <c r="M14"/>
  <c r="N14"/>
  <c r="O14"/>
  <c r="P14"/>
  <c r="Q14"/>
  <c r="R14"/>
  <c r="S14"/>
  <c r="T14"/>
  <c r="K15"/>
  <c r="L15"/>
  <c r="M15"/>
  <c r="N15"/>
  <c r="O15"/>
  <c r="P15"/>
  <c r="Q15"/>
  <c r="R15"/>
  <c r="S15"/>
  <c r="T15"/>
  <c r="K16"/>
  <c r="L16"/>
  <c r="M16"/>
  <c r="N16"/>
  <c r="O16"/>
  <c r="P16"/>
  <c r="Q16"/>
  <c r="R16"/>
  <c r="S16"/>
  <c r="T16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S5"/>
  <c r="T5"/>
  <c r="O5"/>
  <c r="F5"/>
  <c r="S4"/>
  <c r="S17" i="1"/>
  <c r="S18"/>
  <c r="S19"/>
  <c r="S20"/>
  <c r="AK10"/>
  <c r="AM10" s="1"/>
  <c r="AK6"/>
  <c r="AM6" s="1"/>
  <c r="AK8"/>
  <c r="AM8" s="1"/>
  <c r="R5" i="2"/>
  <c r="Q5"/>
  <c r="P5"/>
  <c r="N5"/>
  <c r="M5"/>
  <c r="L5"/>
  <c r="K5"/>
  <c r="I5"/>
  <c r="H5"/>
  <c r="E5"/>
  <c r="F4"/>
  <c r="D5"/>
  <c r="C5"/>
  <c r="W16"/>
  <c r="AA16"/>
  <c r="W15"/>
  <c r="AA15"/>
  <c r="W14"/>
  <c r="AA14"/>
  <c r="W13"/>
  <c r="AA13"/>
  <c r="W12"/>
  <c r="AA12"/>
  <c r="W11"/>
  <c r="AA11"/>
  <c r="W10"/>
  <c r="AA10"/>
  <c r="W9"/>
  <c r="AA9"/>
  <c r="W8"/>
  <c r="AA8"/>
  <c r="W7"/>
  <c r="AA7"/>
  <c r="W6"/>
  <c r="AA6"/>
  <c r="B5"/>
  <c r="W5"/>
  <c r="AA5"/>
  <c r="V4"/>
  <c r="U4"/>
  <c r="T4"/>
  <c r="R4"/>
  <c r="Q4"/>
  <c r="P4"/>
  <c r="O4"/>
  <c r="N4"/>
  <c r="M4"/>
  <c r="L4"/>
  <c r="K4"/>
  <c r="J4"/>
  <c r="I4"/>
  <c r="H4"/>
  <c r="G4"/>
  <c r="E4"/>
  <c r="D4"/>
  <c r="C4"/>
  <c r="B4"/>
  <c r="A16"/>
  <c r="A15"/>
  <c r="A14"/>
  <c r="A13"/>
  <c r="A12"/>
  <c r="A11"/>
  <c r="A10"/>
  <c r="A9"/>
  <c r="A8"/>
  <c r="A7"/>
  <c r="A6"/>
  <c r="A5"/>
  <c r="A2"/>
  <c r="A1"/>
  <c r="U10" i="1"/>
  <c r="U13"/>
  <c r="U16"/>
  <c r="U11"/>
  <c r="U7"/>
  <c r="U6"/>
  <c r="U15"/>
  <c r="U8"/>
  <c r="U14"/>
  <c r="U9"/>
  <c r="U5"/>
  <c r="U12"/>
  <c r="T17"/>
  <c r="R17"/>
  <c r="Q17"/>
  <c r="P17"/>
  <c r="O17"/>
  <c r="N17"/>
  <c r="M17"/>
  <c r="T19"/>
  <c r="R19"/>
  <c r="Q19"/>
  <c r="P19"/>
  <c r="O19"/>
  <c r="N19"/>
  <c r="T20"/>
  <c r="R20"/>
  <c r="Q20"/>
  <c r="P20"/>
  <c r="O20"/>
  <c r="N20"/>
  <c r="T18"/>
  <c r="R18"/>
  <c r="Q18"/>
  <c r="P18"/>
  <c r="O18"/>
  <c r="N18"/>
  <c r="M18"/>
  <c r="AD12"/>
  <c r="AD8"/>
  <c r="AD15"/>
  <c r="AD11"/>
  <c r="AD14"/>
  <c r="AD5"/>
  <c r="AD9"/>
  <c r="AD7"/>
  <c r="AD6"/>
  <c r="AD16"/>
  <c r="AD13"/>
  <c r="AD10"/>
  <c r="AD20"/>
  <c r="AD19"/>
  <c r="L17"/>
  <c r="L18"/>
  <c r="K17"/>
  <c r="K18"/>
  <c r="J17"/>
  <c r="J18"/>
  <c r="I17"/>
  <c r="I18"/>
  <c r="H17"/>
  <c r="H18"/>
  <c r="G17"/>
  <c r="G18"/>
  <c r="F17"/>
  <c r="F18"/>
  <c r="E17"/>
  <c r="E18"/>
  <c r="D17"/>
  <c r="D18"/>
  <c r="C17"/>
  <c r="C18"/>
  <c r="C19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B19"/>
  <c r="W10"/>
  <c r="Z10"/>
  <c r="X10"/>
  <c r="W13"/>
  <c r="Z13"/>
  <c r="X13"/>
  <c r="W14"/>
  <c r="Z14"/>
  <c r="X14"/>
  <c r="W16"/>
  <c r="X16"/>
  <c r="W6"/>
  <c r="Z6"/>
  <c r="X6"/>
  <c r="W8"/>
  <c r="X8" s="1"/>
  <c r="Z8"/>
  <c r="W7"/>
  <c r="Z7"/>
  <c r="X7"/>
  <c r="W11"/>
  <c r="Z11"/>
  <c r="X11"/>
  <c r="W15"/>
  <c r="Z15"/>
  <c r="X15"/>
  <c r="W5"/>
  <c r="Z5"/>
  <c r="X5"/>
  <c r="W12"/>
  <c r="Z12"/>
  <c r="X12"/>
  <c r="W9"/>
  <c r="Z9"/>
  <c r="X9"/>
  <c r="AG10"/>
  <c r="AG9"/>
  <c r="AG12"/>
  <c r="AG5"/>
  <c r="AG15"/>
  <c r="AG11"/>
  <c r="AG7"/>
  <c r="AG8"/>
  <c r="AG6"/>
  <c r="AG16"/>
  <c r="AG14"/>
  <c r="AG13"/>
  <c r="AH10"/>
  <c r="AH13"/>
  <c r="AH14"/>
  <c r="AH16"/>
  <c r="AH6"/>
  <c r="AH8"/>
  <c r="AH7"/>
  <c r="AH11"/>
  <c r="AH15"/>
  <c r="AH5"/>
  <c r="AH12"/>
  <c r="AH9"/>
  <c r="B17"/>
  <c r="B18"/>
  <c r="AB7"/>
  <c r="AB5"/>
  <c r="AB15"/>
  <c r="AB12"/>
  <c r="AB6"/>
  <c r="AB9"/>
  <c r="AB14"/>
  <c r="AB16"/>
  <c r="AB11"/>
  <c r="AB8"/>
  <c r="AB13"/>
  <c r="AB10"/>
  <c r="AC5"/>
  <c r="AE6"/>
  <c r="AE8"/>
  <c r="AE15"/>
  <c r="AE16"/>
  <c r="AE11"/>
  <c r="AE12"/>
  <c r="AE10"/>
  <c r="AE9"/>
  <c r="AE13"/>
  <c r="AE7"/>
  <c r="AE14"/>
  <c r="AE5"/>
  <c r="AC6"/>
  <c r="AC8"/>
  <c r="AC15"/>
  <c r="AC16"/>
  <c r="AC11"/>
  <c r="AC12"/>
  <c r="AC10"/>
  <c r="AC9"/>
  <c r="AC13"/>
  <c r="AC7"/>
  <c r="AC14"/>
  <c r="Y6"/>
  <c r="Y8"/>
  <c r="Y15"/>
  <c r="Y16"/>
  <c r="Y11"/>
  <c r="Y12"/>
  <c r="Y10"/>
  <c r="Y9"/>
  <c r="Y13"/>
  <c r="Y7"/>
  <c r="Y14"/>
  <c r="Y5"/>
  <c r="V6"/>
  <c r="V8"/>
  <c r="V15"/>
  <c r="V16"/>
  <c r="V11"/>
  <c r="V12"/>
  <c r="V10"/>
  <c r="V9"/>
  <c r="V13"/>
  <c r="V7"/>
  <c r="V14"/>
  <c r="V5"/>
  <c r="AF6"/>
  <c r="AF8"/>
  <c r="AF15"/>
  <c r="AF16"/>
  <c r="AF11"/>
  <c r="AF12"/>
  <c r="AF10"/>
  <c r="AF9"/>
  <c r="AF13"/>
  <c r="AF7"/>
  <c r="AF14"/>
  <c r="AF5"/>
  <c r="Z16"/>
  <c r="AA6"/>
  <c r="AA15"/>
  <c r="AA14"/>
  <c r="AA8"/>
  <c r="AA13"/>
  <c r="AA16"/>
  <c r="AA7"/>
  <c r="AA11"/>
  <c r="AA5"/>
  <c r="AA12"/>
  <c r="AA9"/>
  <c r="AA10"/>
  <c r="U7" i="2"/>
  <c r="U8"/>
  <c r="U9"/>
  <c r="U10"/>
  <c r="U11"/>
  <c r="U12"/>
  <c r="U13"/>
  <c r="U14"/>
  <c r="U15"/>
  <c r="U16"/>
  <c r="U6"/>
  <c r="U5" a="1"/>
  <c r="U5"/>
  <c r="Z5"/>
  <c r="Z6"/>
  <c r="Z7"/>
  <c r="Z9"/>
  <c r="Z10"/>
  <c r="Z12"/>
  <c r="Z13"/>
  <c r="Z14"/>
  <c r="Z15"/>
  <c r="Z16"/>
  <c r="Z8"/>
  <c r="Z11"/>
  <c r="X5"/>
  <c r="V5"/>
  <c r="X6"/>
  <c r="V6"/>
  <c r="X16"/>
  <c r="V16"/>
  <c r="X15"/>
  <c r="V15"/>
  <c r="X14"/>
  <c r="V14"/>
  <c r="X13"/>
  <c r="V13"/>
  <c r="X12"/>
  <c r="V12"/>
  <c r="X11"/>
  <c r="V11"/>
  <c r="X10"/>
  <c r="V10"/>
  <c r="X9"/>
  <c r="V9"/>
  <c r="X8"/>
  <c r="V8"/>
  <c r="X7"/>
  <c r="Y7"/>
  <c r="V7"/>
  <c r="Y8"/>
  <c r="Y9"/>
  <c r="Y10"/>
  <c r="Y11"/>
  <c r="Y12"/>
  <c r="Y13"/>
  <c r="Y14"/>
  <c r="Y15"/>
  <c r="Y16"/>
  <c r="Y6"/>
  <c r="Y5"/>
  <c r="X17" i="1" l="1"/>
</calcChain>
</file>

<file path=xl/sharedStrings.xml><?xml version="1.0" encoding="utf-8"?>
<sst xmlns="http://schemas.openxmlformats.org/spreadsheetml/2006/main" count="250" uniqueCount="58">
  <si>
    <t>Aron</t>
  </si>
  <si>
    <t>Maggi</t>
  </si>
  <si>
    <t>Denni</t>
  </si>
  <si>
    <t>Gulli</t>
  </si>
  <si>
    <t>Ingi</t>
  </si>
  <si>
    <t>Heimir</t>
  </si>
  <si>
    <t>Sammi</t>
  </si>
  <si>
    <t>Óli</t>
  </si>
  <si>
    <t>Emil</t>
  </si>
  <si>
    <t>Benni</t>
  </si>
  <si>
    <t>Mætingar</t>
  </si>
  <si>
    <t>Besti</t>
  </si>
  <si>
    <t>Versti</t>
  </si>
  <si>
    <t>Sæti</t>
  </si>
  <si>
    <t>Sæti, mætingar</t>
  </si>
  <si>
    <t>Sæti, besti</t>
  </si>
  <si>
    <t>Nafnlausa golffélagið</t>
  </si>
  <si>
    <t>Meðaltal, allir</t>
  </si>
  <si>
    <t>Samtals allir</t>
  </si>
  <si>
    <t>Sæti allir</t>
  </si>
  <si>
    <t>Sæti, meðaltal allir</t>
  </si>
  <si>
    <t>Leikdagar</t>
  </si>
  <si>
    <t>Hlutfall mætinga</t>
  </si>
  <si>
    <t>Gummi</t>
  </si>
  <si>
    <t>Mætingarhlutfall</t>
  </si>
  <si>
    <t>Samtals bestu 10</t>
  </si>
  <si>
    <t>Meðaltal, bestu 10</t>
  </si>
  <si>
    <t>Meðaltal bestu 10</t>
  </si>
  <si>
    <t>Sæti meðaltal</t>
  </si>
  <si>
    <t>Fjöldi 12 stig</t>
  </si>
  <si>
    <t>Fjöldi mætinga</t>
  </si>
  <si>
    <t>Sæti Meðaltal bestu 10</t>
  </si>
  <si>
    <t>Jóhann</t>
  </si>
  <si>
    <t>Úrslit sumarsins 2009</t>
  </si>
  <si>
    <t>Punktakeppni (10 bestu gilda)</t>
  </si>
  <si>
    <t>Shoot-out mót</t>
  </si>
  <si>
    <t>Meistaramót</t>
  </si>
  <si>
    <t>Ekki notað 2009</t>
  </si>
  <si>
    <t>Holukeppni 2009</t>
  </si>
  <si>
    <t>-</t>
  </si>
  <si>
    <t>1. umferð</t>
  </si>
  <si>
    <t>2. umferð</t>
  </si>
  <si>
    <t>3. Umferð</t>
  </si>
  <si>
    <t>6. umferð</t>
  </si>
  <si>
    <t>9. umferð</t>
  </si>
  <si>
    <t>11. umferð</t>
  </si>
  <si>
    <t>10. umferð</t>
  </si>
  <si>
    <t>4. umferð</t>
  </si>
  <si>
    <t>5. umferð</t>
  </si>
  <si>
    <t>8. umferð</t>
  </si>
  <si>
    <t>7. umferð</t>
  </si>
  <si>
    <t>Stig</t>
  </si>
  <si>
    <t>Leikir</t>
  </si>
  <si>
    <t>1-0</t>
  </si>
  <si>
    <t>0-1</t>
  </si>
  <si>
    <t>1/2-1/2</t>
  </si>
  <si>
    <t>Nafn</t>
  </si>
  <si>
    <t>Sæti meðaltal bestu 10</t>
  </si>
</sst>
</file>

<file path=xl/styles.xml><?xml version="1.0" encoding="utf-8"?>
<styleSheet xmlns="http://schemas.openxmlformats.org/spreadsheetml/2006/main">
  <numFmts count="6">
    <numFmt numFmtId="43" formatCode="_-* #,##0.00\ _k_r_._-;\-* #,##0.00\ _k_r_._-;_-* &quot;-&quot;??\ _k_r_._-;_-@_-"/>
    <numFmt numFmtId="164" formatCode="d/\ mmm\ yyyy"/>
    <numFmt numFmtId="165" formatCode="0.0"/>
    <numFmt numFmtId="166" formatCode="ddd\ d/\ mmm\ yyyy"/>
    <numFmt numFmtId="167" formatCode="[$-40F]d/\ mmmm\ yyyy;@"/>
    <numFmt numFmtId="168" formatCode="_-* #,##0.0\ _k_r_._-;\-* #,##0.0\ _k_r_._-;_-* &quot;-&quot;??\ _k_r_._-;_-@_-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textRotation="90"/>
    </xf>
    <xf numFmtId="164" fontId="2" fillId="0" borderId="1" xfId="0" applyNumberFormat="1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  <xf numFmtId="9" fontId="0" fillId="0" borderId="1" xfId="1" applyFont="1" applyBorder="1" applyAlignment="1">
      <alignment horizontal="center"/>
    </xf>
    <xf numFmtId="166" fontId="0" fillId="0" borderId="1" xfId="0" applyNumberFormat="1" applyBorder="1" applyAlignment="1">
      <alignment horizontal="center" textRotation="90"/>
    </xf>
    <xf numFmtId="166" fontId="6" fillId="0" borderId="1" xfId="0" applyNumberFormat="1" applyFont="1" applyBorder="1" applyAlignment="1">
      <alignment horizontal="center" textRotation="90"/>
    </xf>
    <xf numFmtId="0" fontId="0" fillId="2" borderId="1" xfId="0" applyFill="1" applyBorder="1" applyAlignment="1">
      <alignment horizontal="center"/>
    </xf>
    <xf numFmtId="9" fontId="2" fillId="0" borderId="0" xfId="1" applyFont="1" applyAlignment="1">
      <alignment horizontal="center"/>
    </xf>
    <xf numFmtId="164" fontId="6" fillId="0" borderId="1" xfId="0" applyNumberFormat="1" applyFont="1" applyBorder="1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 applyFill="1" applyBorder="1"/>
    <xf numFmtId="2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1" xfId="0" applyFill="1" applyBorder="1" applyAlignment="1">
      <alignment horizontal="center"/>
    </xf>
    <xf numFmtId="166" fontId="0" fillId="3" borderId="1" xfId="0" applyNumberFormat="1" applyFill="1" applyBorder="1" applyAlignment="1">
      <alignment horizontal="center" textRotation="90"/>
    </xf>
    <xf numFmtId="0" fontId="0" fillId="3" borderId="1" xfId="0" applyFill="1" applyBorder="1"/>
    <xf numFmtId="0" fontId="6" fillId="3" borderId="1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6" fillId="4" borderId="9" xfId="0" quotePrefix="1" applyFont="1" applyFill="1" applyBorder="1" applyAlignment="1">
      <alignment horizontal="center"/>
    </xf>
    <xf numFmtId="0" fontId="6" fillId="4" borderId="0" xfId="0" quotePrefix="1" applyFont="1" applyFill="1" applyBorder="1" applyAlignment="1">
      <alignment horizontal="center"/>
    </xf>
    <xf numFmtId="0" fontId="6" fillId="4" borderId="5" xfId="0" quotePrefix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1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0" quotePrefix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6" fillId="0" borderId="0" xfId="0" quotePrefix="1" applyFont="1" applyFill="1" applyBorder="1" applyAlignment="1">
      <alignment horizontal="center"/>
    </xf>
    <xf numFmtId="14" fontId="0" fillId="0" borderId="0" xfId="0" applyNumberFormat="1"/>
    <xf numFmtId="167" fontId="9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3" borderId="1" xfId="0" applyFont="1" applyFill="1" applyBorder="1" applyAlignment="1">
      <alignment textRotation="90"/>
    </xf>
    <xf numFmtId="0" fontId="14" fillId="5" borderId="1" xfId="0" applyFont="1" applyFill="1" applyBorder="1" applyAlignment="1">
      <alignment textRotation="90"/>
    </xf>
    <xf numFmtId="0" fontId="14" fillId="3" borderId="1" xfId="0" applyFont="1" applyFill="1" applyBorder="1"/>
    <xf numFmtId="0" fontId="14" fillId="5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12" fillId="4" borderId="8" xfId="0" applyFont="1" applyFill="1" applyBorder="1" applyAlignment="1">
      <alignment horizontal="right"/>
    </xf>
    <xf numFmtId="0" fontId="12" fillId="4" borderId="9" xfId="0" quotePrefix="1" applyFont="1" applyFill="1" applyBorder="1" applyAlignment="1">
      <alignment horizontal="center"/>
    </xf>
    <xf numFmtId="0" fontId="12" fillId="4" borderId="10" xfId="0" applyFont="1" applyFill="1" applyBorder="1"/>
    <xf numFmtId="0" fontId="12" fillId="4" borderId="3" xfId="0" applyFont="1" applyFill="1" applyBorder="1" applyAlignment="1">
      <alignment horizontal="right"/>
    </xf>
    <xf numFmtId="0" fontId="12" fillId="4" borderId="0" xfId="0" quotePrefix="1" applyFont="1" applyFill="1" applyBorder="1" applyAlignment="1">
      <alignment horizontal="center"/>
    </xf>
    <xf numFmtId="0" fontId="12" fillId="4" borderId="11" xfId="0" applyFont="1" applyFill="1" applyBorder="1"/>
    <xf numFmtId="0" fontId="12" fillId="4" borderId="4" xfId="0" applyFont="1" applyFill="1" applyBorder="1" applyAlignment="1">
      <alignment horizontal="right"/>
    </xf>
    <xf numFmtId="0" fontId="12" fillId="4" borderId="5" xfId="0" quotePrefix="1" applyFont="1" applyFill="1" applyBorder="1" applyAlignment="1">
      <alignment horizontal="center"/>
    </xf>
    <xf numFmtId="0" fontId="12" fillId="4" borderId="12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4" fillId="8" borderId="1" xfId="0" applyFont="1" applyFill="1" applyBorder="1" applyAlignment="1">
      <alignment textRotation="90"/>
    </xf>
    <xf numFmtId="0" fontId="14" fillId="8" borderId="1" xfId="0" applyFont="1" applyFill="1" applyBorder="1"/>
    <xf numFmtId="0" fontId="14" fillId="0" borderId="8" xfId="0" applyFont="1" applyBorder="1"/>
    <xf numFmtId="0" fontId="0" fillId="9" borderId="1" xfId="0" applyFill="1" applyBorder="1" applyAlignment="1">
      <alignment horizontal="center"/>
    </xf>
    <xf numFmtId="0" fontId="1" fillId="4" borderId="11" xfId="0" applyFont="1" applyFill="1" applyBorder="1"/>
    <xf numFmtId="0" fontId="1" fillId="4" borderId="3" xfId="0" applyFont="1" applyFill="1" applyBorder="1" applyAlignment="1">
      <alignment horizontal="right"/>
    </xf>
    <xf numFmtId="0" fontId="1" fillId="4" borderId="0" xfId="0" quotePrefix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12" borderId="13" xfId="0" applyFont="1" applyFill="1" applyBorder="1"/>
    <xf numFmtId="0" fontId="1" fillId="0" borderId="0" xfId="0" applyFont="1" applyFill="1"/>
    <xf numFmtId="0" fontId="1" fillId="0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9" fontId="0" fillId="0" borderId="1" xfId="1" applyFont="1" applyBorder="1"/>
    <xf numFmtId="168" fontId="0" fillId="0" borderId="1" xfId="2" applyNumberFormat="1" applyFont="1" applyBorder="1"/>
    <xf numFmtId="0" fontId="16" fillId="12" borderId="1" xfId="0" applyFont="1" applyFill="1" applyBorder="1"/>
    <xf numFmtId="0" fontId="16" fillId="12" borderId="1" xfId="0" applyFont="1" applyFill="1" applyBorder="1" applyAlignment="1">
      <alignment wrapText="1"/>
    </xf>
    <xf numFmtId="0" fontId="0" fillId="5" borderId="1" xfId="0" applyFill="1" applyBorder="1"/>
    <xf numFmtId="0" fontId="17" fillId="4" borderId="3" xfId="0" applyFont="1" applyFill="1" applyBorder="1" applyAlignment="1">
      <alignment horizontal="right"/>
    </xf>
    <xf numFmtId="0" fontId="17" fillId="4" borderId="0" xfId="0" quotePrefix="1" applyFont="1" applyFill="1" applyBorder="1" applyAlignment="1">
      <alignment horizontal="center"/>
    </xf>
    <xf numFmtId="0" fontId="17" fillId="4" borderId="11" xfId="0" applyFont="1" applyFill="1" applyBorder="1"/>
    <xf numFmtId="0" fontId="0" fillId="5" borderId="1" xfId="0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 textRotation="90"/>
    </xf>
    <xf numFmtId="0" fontId="2" fillId="10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7" fontId="9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vertical="center" textRotation="90" wrapText="1"/>
    </xf>
    <xf numFmtId="49" fontId="11" fillId="0" borderId="2" xfId="0" applyNumberFormat="1" applyFont="1" applyBorder="1" applyAlignment="1">
      <alignment horizontal="center" vertical="center" textRotation="90" wrapText="1"/>
    </xf>
    <xf numFmtId="49" fontId="11" fillId="0" borderId="7" xfId="0" applyNumberFormat="1" applyFont="1" applyBorder="1" applyAlignment="1">
      <alignment horizontal="center" vertical="center" textRotation="90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58"/>
  <sheetViews>
    <sheetView topLeftCell="A12" workbookViewId="0">
      <selection activeCell="T22" sqref="T22"/>
    </sheetView>
  </sheetViews>
  <sheetFormatPr defaultRowHeight="12.75"/>
  <cols>
    <col min="1" max="1" width="5.28515625" customWidth="1"/>
    <col min="2" max="3" width="3.140625" customWidth="1"/>
    <col min="4" max="4" width="7" customWidth="1"/>
    <col min="5" max="5" width="2" customWidth="1"/>
    <col min="6" max="6" width="7" customWidth="1"/>
    <col min="7" max="7" width="6.42578125" customWidth="1"/>
    <col min="8" max="8" width="3.85546875" customWidth="1"/>
    <col min="9" max="10" width="3.140625" customWidth="1"/>
    <col min="11" max="11" width="6.85546875" customWidth="1"/>
    <col min="12" max="12" width="2" customWidth="1"/>
    <col min="13" max="13" width="6.85546875" customWidth="1"/>
    <col min="14" max="14" width="6.42578125" customWidth="1"/>
    <col min="15" max="15" width="3.85546875" customWidth="1"/>
    <col min="16" max="17" width="3.140625" customWidth="1"/>
    <col min="18" max="18" width="8.42578125" customWidth="1"/>
  </cols>
  <sheetData>
    <row r="3" spans="2:14">
      <c r="D3" s="38"/>
      <c r="G3" s="1"/>
      <c r="N3" s="1"/>
    </row>
    <row r="4" spans="2:14">
      <c r="B4" s="122" t="s">
        <v>40</v>
      </c>
      <c r="C4" s="123"/>
      <c r="D4" s="123"/>
      <c r="G4" s="1"/>
      <c r="I4" s="122" t="s">
        <v>41</v>
      </c>
      <c r="J4" s="123"/>
      <c r="K4" s="123"/>
      <c r="N4" s="1"/>
    </row>
    <row r="5" spans="2:14">
      <c r="B5" s="64">
        <v>1</v>
      </c>
      <c r="C5" s="65">
        <v>12</v>
      </c>
      <c r="D5" s="70" t="str">
        <f t="shared" ref="D5:D10" si="0">VLOOKUP(B5,Nöfn,2)</f>
        <v>Aron</v>
      </c>
      <c r="E5" s="71" t="s">
        <v>39</v>
      </c>
      <c r="F5" s="72" t="str">
        <f t="shared" ref="F5:F10" si="1">VLOOKUP(C5,Nöfn,2)</f>
        <v>Sammi</v>
      </c>
      <c r="G5" s="79" t="s">
        <v>53</v>
      </c>
      <c r="I5" s="64">
        <v>12</v>
      </c>
      <c r="J5" s="65">
        <v>7</v>
      </c>
      <c r="K5" s="70" t="str">
        <f t="shared" ref="K5:K10" si="2">VLOOKUP(I5,Nöfn,2)</f>
        <v>Sammi</v>
      </c>
      <c r="L5" s="71" t="s">
        <v>39</v>
      </c>
      <c r="M5" s="72" t="str">
        <f t="shared" ref="M5:M10" si="3">VLOOKUP(J5,Nöfn,2)</f>
        <v>Heimir</v>
      </c>
      <c r="N5" s="53" t="s">
        <v>53</v>
      </c>
    </row>
    <row r="6" spans="2:14">
      <c r="B6" s="66">
        <v>2</v>
      </c>
      <c r="C6" s="67">
        <v>11</v>
      </c>
      <c r="D6" s="73" t="str">
        <f t="shared" si="0"/>
        <v>Benni</v>
      </c>
      <c r="E6" s="74" t="s">
        <v>39</v>
      </c>
      <c r="F6" s="75" t="str">
        <f t="shared" si="1"/>
        <v>Óli</v>
      </c>
      <c r="G6" s="80" t="s">
        <v>53</v>
      </c>
      <c r="I6" s="66">
        <v>8</v>
      </c>
      <c r="J6" s="67">
        <v>6</v>
      </c>
      <c r="K6" s="73" t="str">
        <f t="shared" si="2"/>
        <v>Ingi</v>
      </c>
      <c r="L6" s="74" t="s">
        <v>39</v>
      </c>
      <c r="M6" s="75" t="str">
        <f t="shared" si="3"/>
        <v>Gummi</v>
      </c>
      <c r="N6" s="97" t="s">
        <v>53</v>
      </c>
    </row>
    <row r="7" spans="2:14">
      <c r="B7" s="66">
        <v>3</v>
      </c>
      <c r="C7" s="67">
        <v>10</v>
      </c>
      <c r="D7" s="73" t="str">
        <f t="shared" si="0"/>
        <v>Denni</v>
      </c>
      <c r="E7" s="74" t="s">
        <v>39</v>
      </c>
      <c r="F7" s="75" t="str">
        <f t="shared" si="1"/>
        <v>Maggi</v>
      </c>
      <c r="G7" s="80" t="s">
        <v>54</v>
      </c>
      <c r="I7" s="66">
        <v>9</v>
      </c>
      <c r="J7" s="67">
        <v>5</v>
      </c>
      <c r="K7" s="115" t="str">
        <f t="shared" si="2"/>
        <v>Jóhann</v>
      </c>
      <c r="L7" s="116" t="s">
        <v>39</v>
      </c>
      <c r="M7" s="117" t="str">
        <f t="shared" si="3"/>
        <v>Gulli</v>
      </c>
      <c r="N7" s="54"/>
    </row>
    <row r="8" spans="2:14">
      <c r="B8" s="66">
        <v>4</v>
      </c>
      <c r="C8" s="67">
        <v>9</v>
      </c>
      <c r="D8" s="73" t="str">
        <f t="shared" si="0"/>
        <v>Emil</v>
      </c>
      <c r="E8" s="74" t="s">
        <v>39</v>
      </c>
      <c r="F8" s="75" t="str">
        <f t="shared" si="1"/>
        <v>Jóhann</v>
      </c>
      <c r="G8" s="80" t="s">
        <v>53</v>
      </c>
      <c r="I8" s="66">
        <v>10</v>
      </c>
      <c r="J8" s="67">
        <v>4</v>
      </c>
      <c r="K8" s="73" t="str">
        <f t="shared" si="2"/>
        <v>Maggi</v>
      </c>
      <c r="L8" s="74" t="s">
        <v>39</v>
      </c>
      <c r="M8" s="75" t="str">
        <f t="shared" si="3"/>
        <v>Emil</v>
      </c>
      <c r="N8" s="54" t="s">
        <v>54</v>
      </c>
    </row>
    <row r="9" spans="2:14">
      <c r="B9" s="66">
        <v>5</v>
      </c>
      <c r="C9" s="67">
        <v>8</v>
      </c>
      <c r="D9" s="73" t="str">
        <f t="shared" si="0"/>
        <v>Gulli</v>
      </c>
      <c r="E9" s="74" t="s">
        <v>39</v>
      </c>
      <c r="F9" s="75" t="str">
        <f t="shared" si="1"/>
        <v>Ingi</v>
      </c>
      <c r="G9" s="80" t="s">
        <v>54</v>
      </c>
      <c r="I9" s="66">
        <v>11</v>
      </c>
      <c r="J9" s="67">
        <v>3</v>
      </c>
      <c r="K9" s="73" t="str">
        <f t="shared" si="2"/>
        <v>Óli</v>
      </c>
      <c r="L9" s="74" t="s">
        <v>39</v>
      </c>
      <c r="M9" s="75" t="str">
        <f t="shared" si="3"/>
        <v>Denni</v>
      </c>
      <c r="N9" s="54" t="s">
        <v>53</v>
      </c>
    </row>
    <row r="10" spans="2:14">
      <c r="B10" s="68">
        <v>6</v>
      </c>
      <c r="C10" s="69">
        <v>7</v>
      </c>
      <c r="D10" s="76" t="str">
        <f t="shared" si="0"/>
        <v>Gummi</v>
      </c>
      <c r="E10" s="77" t="s">
        <v>39</v>
      </c>
      <c r="F10" s="78" t="str">
        <f t="shared" si="1"/>
        <v>Heimir</v>
      </c>
      <c r="G10" s="81" t="s">
        <v>54</v>
      </c>
      <c r="I10" s="68">
        <v>1</v>
      </c>
      <c r="J10" s="69">
        <v>2</v>
      </c>
      <c r="K10" s="76" t="str">
        <f t="shared" si="2"/>
        <v>Aron</v>
      </c>
      <c r="L10" s="77" t="s">
        <v>39</v>
      </c>
      <c r="M10" s="78" t="str">
        <f t="shared" si="3"/>
        <v>Benni</v>
      </c>
      <c r="N10" s="55" t="s">
        <v>53</v>
      </c>
    </row>
    <row r="11" spans="2:14">
      <c r="B11" s="47"/>
      <c r="C11" s="47"/>
      <c r="D11" s="48"/>
      <c r="E11" s="49"/>
      <c r="F11" s="47"/>
      <c r="G11" s="56"/>
      <c r="I11" s="47"/>
      <c r="J11" s="47"/>
      <c r="K11" s="48"/>
      <c r="L11" s="49"/>
      <c r="M11" s="47"/>
      <c r="N11" s="56"/>
    </row>
    <row r="12" spans="2:14">
      <c r="G12" s="1"/>
    </row>
    <row r="13" spans="2:14">
      <c r="B13" s="122" t="s">
        <v>42</v>
      </c>
      <c r="C13" s="123"/>
      <c r="D13" s="123"/>
      <c r="G13" s="1"/>
      <c r="I13" s="122" t="s">
        <v>47</v>
      </c>
      <c r="J13" s="123"/>
      <c r="K13" s="123"/>
      <c r="L13" s="44"/>
      <c r="M13" s="44"/>
      <c r="N13" s="57"/>
    </row>
    <row r="14" spans="2:14">
      <c r="B14" s="64">
        <v>2</v>
      </c>
      <c r="C14" s="65">
        <v>12</v>
      </c>
      <c r="D14" s="70" t="str">
        <f t="shared" ref="D14:D19" si="4">VLOOKUP(B14,Nöfn,2)</f>
        <v>Benni</v>
      </c>
      <c r="E14" s="71" t="s">
        <v>39</v>
      </c>
      <c r="F14" s="72" t="str">
        <f t="shared" ref="F14:F19" si="5">VLOOKUP(C14,Nöfn,2)</f>
        <v>Sammi</v>
      </c>
      <c r="G14" s="79" t="s">
        <v>53</v>
      </c>
      <c r="I14" s="64">
        <v>12</v>
      </c>
      <c r="J14" s="65">
        <v>8</v>
      </c>
      <c r="K14" s="70" t="str">
        <f t="shared" ref="K14:K19" si="6">VLOOKUP(I14,Nöfn,2)</f>
        <v>Sammi</v>
      </c>
      <c r="L14" s="71" t="s">
        <v>39</v>
      </c>
      <c r="M14" s="72" t="str">
        <f t="shared" ref="M14:M19" si="7">VLOOKUP(J14,Nöfn,2)</f>
        <v>Ingi</v>
      </c>
      <c r="N14" s="53" t="s">
        <v>54</v>
      </c>
    </row>
    <row r="15" spans="2:14">
      <c r="B15" s="66">
        <v>3</v>
      </c>
      <c r="C15" s="67">
        <v>1</v>
      </c>
      <c r="D15" s="73" t="str">
        <f t="shared" si="4"/>
        <v>Denni</v>
      </c>
      <c r="E15" s="74" t="s">
        <v>39</v>
      </c>
      <c r="F15" s="75" t="str">
        <f t="shared" si="5"/>
        <v>Aron</v>
      </c>
      <c r="G15" s="94" t="s">
        <v>55</v>
      </c>
      <c r="I15" s="66">
        <v>9</v>
      </c>
      <c r="J15" s="67">
        <v>7</v>
      </c>
      <c r="K15" s="73" t="str">
        <f t="shared" si="6"/>
        <v>Jóhann</v>
      </c>
      <c r="L15" s="74" t="s">
        <v>39</v>
      </c>
      <c r="M15" s="75" t="str">
        <f t="shared" si="7"/>
        <v>Heimir</v>
      </c>
      <c r="N15" s="54" t="s">
        <v>53</v>
      </c>
    </row>
    <row r="16" spans="2:14">
      <c r="B16" s="66">
        <v>4</v>
      </c>
      <c r="C16" s="67">
        <v>11</v>
      </c>
      <c r="D16" s="73" t="str">
        <f t="shared" si="4"/>
        <v>Emil</v>
      </c>
      <c r="E16" s="74" t="s">
        <v>39</v>
      </c>
      <c r="F16" s="75" t="str">
        <f t="shared" si="5"/>
        <v>Óli</v>
      </c>
      <c r="G16" s="80" t="s">
        <v>53</v>
      </c>
      <c r="I16" s="66">
        <v>10</v>
      </c>
      <c r="J16" s="67">
        <v>6</v>
      </c>
      <c r="K16" s="73" t="str">
        <f t="shared" si="6"/>
        <v>Maggi</v>
      </c>
      <c r="L16" s="74" t="s">
        <v>39</v>
      </c>
      <c r="M16" s="75" t="str">
        <f t="shared" si="7"/>
        <v>Gummi</v>
      </c>
      <c r="N16" s="54" t="s">
        <v>53</v>
      </c>
    </row>
    <row r="17" spans="2:14">
      <c r="B17" s="66">
        <v>5</v>
      </c>
      <c r="C17" s="67">
        <v>10</v>
      </c>
      <c r="D17" s="73" t="str">
        <f t="shared" si="4"/>
        <v>Gulli</v>
      </c>
      <c r="E17" s="74" t="s">
        <v>39</v>
      </c>
      <c r="F17" s="75" t="str">
        <f t="shared" si="5"/>
        <v>Maggi</v>
      </c>
      <c r="G17" s="54" t="s">
        <v>54</v>
      </c>
      <c r="I17" s="66">
        <v>11</v>
      </c>
      <c r="J17" s="67">
        <v>5</v>
      </c>
      <c r="K17" s="73" t="str">
        <f t="shared" si="6"/>
        <v>Óli</v>
      </c>
      <c r="L17" s="74" t="s">
        <v>39</v>
      </c>
      <c r="M17" s="75" t="str">
        <f t="shared" si="7"/>
        <v>Gulli</v>
      </c>
      <c r="N17" s="54" t="s">
        <v>54</v>
      </c>
    </row>
    <row r="18" spans="2:14">
      <c r="B18" s="66">
        <v>6</v>
      </c>
      <c r="C18" s="67">
        <v>9</v>
      </c>
      <c r="D18" s="73" t="str">
        <f t="shared" si="4"/>
        <v>Gummi</v>
      </c>
      <c r="E18" s="74" t="s">
        <v>39</v>
      </c>
      <c r="F18" s="75" t="str">
        <f t="shared" si="5"/>
        <v>Jóhann</v>
      </c>
      <c r="G18" s="80" t="s">
        <v>54</v>
      </c>
      <c r="I18" s="66">
        <v>1</v>
      </c>
      <c r="J18" s="67">
        <v>4</v>
      </c>
      <c r="K18" s="73" t="str">
        <f t="shared" si="6"/>
        <v>Aron</v>
      </c>
      <c r="L18" s="74" t="s">
        <v>39</v>
      </c>
      <c r="M18" s="75" t="str">
        <f t="shared" si="7"/>
        <v>Emil</v>
      </c>
      <c r="N18" s="54" t="s">
        <v>53</v>
      </c>
    </row>
    <row r="19" spans="2:14">
      <c r="B19" s="68">
        <v>7</v>
      </c>
      <c r="C19" s="69">
        <v>8</v>
      </c>
      <c r="D19" s="76" t="str">
        <f t="shared" si="4"/>
        <v>Heimir</v>
      </c>
      <c r="E19" s="77" t="s">
        <v>39</v>
      </c>
      <c r="F19" s="78" t="str">
        <f t="shared" si="5"/>
        <v>Ingi</v>
      </c>
      <c r="G19" s="81" t="s">
        <v>54</v>
      </c>
      <c r="I19" s="68">
        <v>2</v>
      </c>
      <c r="J19" s="69">
        <v>3</v>
      </c>
      <c r="K19" s="76" t="str">
        <f t="shared" si="6"/>
        <v>Benni</v>
      </c>
      <c r="L19" s="77" t="s">
        <v>39</v>
      </c>
      <c r="M19" s="78" t="str">
        <f t="shared" si="7"/>
        <v>Denni</v>
      </c>
      <c r="N19" s="105" t="s">
        <v>53</v>
      </c>
    </row>
    <row r="20" spans="2:14">
      <c r="N20" s="44"/>
    </row>
    <row r="21" spans="2:14">
      <c r="B21" s="122" t="s">
        <v>48</v>
      </c>
      <c r="C21" s="123"/>
      <c r="D21" s="123"/>
      <c r="E21" s="44"/>
      <c r="F21" s="44"/>
      <c r="G21" s="57"/>
      <c r="I21" s="122" t="s">
        <v>43</v>
      </c>
      <c r="J21" s="123"/>
      <c r="K21" s="123"/>
      <c r="N21" s="57"/>
    </row>
    <row r="22" spans="2:14">
      <c r="B22" s="64">
        <v>3</v>
      </c>
      <c r="C22" s="65">
        <v>12</v>
      </c>
      <c r="D22" s="70" t="str">
        <f t="shared" ref="D22:D27" si="8">VLOOKUP(B22,Nöfn,2)</f>
        <v>Denni</v>
      </c>
      <c r="E22" s="71" t="s">
        <v>39</v>
      </c>
      <c r="F22" s="72" t="str">
        <f t="shared" ref="F22:F27" si="9">VLOOKUP(C22,Nöfn,2)</f>
        <v>Sammi</v>
      </c>
      <c r="G22" s="53" t="s">
        <v>54</v>
      </c>
      <c r="I22" s="64">
        <v>12</v>
      </c>
      <c r="J22" s="65">
        <v>9</v>
      </c>
      <c r="K22" s="70" t="str">
        <f t="shared" ref="K22:K27" si="10">VLOOKUP(I22,Nöfn,2)</f>
        <v>Sammi</v>
      </c>
      <c r="L22" s="71" t="s">
        <v>39</v>
      </c>
      <c r="M22" s="72" t="str">
        <f t="shared" ref="M22:M27" si="11">VLOOKUP(J22,Nöfn,2)</f>
        <v>Jóhann</v>
      </c>
      <c r="N22" s="90" t="s">
        <v>53</v>
      </c>
    </row>
    <row r="23" spans="2:14">
      <c r="B23" s="66">
        <v>4</v>
      </c>
      <c r="C23" s="67">
        <v>2</v>
      </c>
      <c r="D23" s="73" t="str">
        <f t="shared" si="8"/>
        <v>Emil</v>
      </c>
      <c r="E23" s="74" t="s">
        <v>39</v>
      </c>
      <c r="F23" s="75" t="str">
        <f t="shared" si="9"/>
        <v>Benni</v>
      </c>
      <c r="G23" s="80" t="s">
        <v>54</v>
      </c>
      <c r="I23" s="66">
        <v>10</v>
      </c>
      <c r="J23" s="67">
        <v>8</v>
      </c>
      <c r="K23" s="73" t="str">
        <f t="shared" si="10"/>
        <v>Maggi</v>
      </c>
      <c r="L23" s="74" t="s">
        <v>39</v>
      </c>
      <c r="M23" s="75" t="str">
        <f t="shared" si="11"/>
        <v>Ingi</v>
      </c>
      <c r="N23" s="91" t="s">
        <v>53</v>
      </c>
    </row>
    <row r="24" spans="2:14">
      <c r="B24" s="66">
        <v>5</v>
      </c>
      <c r="C24" s="67">
        <v>1</v>
      </c>
      <c r="D24" s="73" t="str">
        <f t="shared" si="8"/>
        <v>Gulli</v>
      </c>
      <c r="E24" s="74" t="s">
        <v>39</v>
      </c>
      <c r="F24" s="75" t="str">
        <f t="shared" si="9"/>
        <v>Aron</v>
      </c>
      <c r="G24" s="54" t="s">
        <v>54</v>
      </c>
      <c r="I24" s="66">
        <v>11</v>
      </c>
      <c r="J24" s="67">
        <v>7</v>
      </c>
      <c r="K24" s="73" t="str">
        <f t="shared" si="10"/>
        <v>Óli</v>
      </c>
      <c r="L24" s="74" t="s">
        <v>39</v>
      </c>
      <c r="M24" s="75" t="str">
        <f t="shared" si="11"/>
        <v>Heimir</v>
      </c>
      <c r="N24" s="91" t="s">
        <v>53</v>
      </c>
    </row>
    <row r="25" spans="2:14">
      <c r="B25" s="66">
        <v>6</v>
      </c>
      <c r="C25" s="67">
        <v>11</v>
      </c>
      <c r="D25" s="73" t="str">
        <f t="shared" si="8"/>
        <v>Gummi</v>
      </c>
      <c r="E25" s="74" t="s">
        <v>39</v>
      </c>
      <c r="F25" s="75" t="str">
        <f t="shared" si="9"/>
        <v>Óli</v>
      </c>
      <c r="G25" s="54" t="s">
        <v>54</v>
      </c>
      <c r="I25" s="66">
        <v>1</v>
      </c>
      <c r="J25" s="67">
        <v>6</v>
      </c>
      <c r="K25" s="73" t="str">
        <f t="shared" si="10"/>
        <v>Aron</v>
      </c>
      <c r="L25" s="74" t="s">
        <v>39</v>
      </c>
      <c r="M25" s="75" t="str">
        <f t="shared" si="11"/>
        <v>Gummi</v>
      </c>
      <c r="N25" s="97" t="s">
        <v>53</v>
      </c>
    </row>
    <row r="26" spans="2:14">
      <c r="B26" s="66">
        <v>7</v>
      </c>
      <c r="C26" s="67">
        <v>10</v>
      </c>
      <c r="D26" s="73" t="str">
        <f t="shared" si="8"/>
        <v>Heimir</v>
      </c>
      <c r="E26" s="74" t="s">
        <v>39</v>
      </c>
      <c r="F26" s="75" t="str">
        <f t="shared" si="9"/>
        <v>Maggi</v>
      </c>
      <c r="G26" s="54" t="s">
        <v>53</v>
      </c>
      <c r="I26" s="66">
        <v>2</v>
      </c>
      <c r="J26" s="67">
        <v>5</v>
      </c>
      <c r="K26" s="73" t="str">
        <f t="shared" si="10"/>
        <v>Benni</v>
      </c>
      <c r="L26" s="74" t="s">
        <v>39</v>
      </c>
      <c r="M26" s="75" t="str">
        <f t="shared" si="11"/>
        <v>Gulli</v>
      </c>
      <c r="N26" s="91" t="s">
        <v>53</v>
      </c>
    </row>
    <row r="27" spans="2:14">
      <c r="B27" s="68">
        <v>8</v>
      </c>
      <c r="C27" s="69">
        <v>9</v>
      </c>
      <c r="D27" s="76" t="str">
        <f t="shared" si="8"/>
        <v>Ingi</v>
      </c>
      <c r="E27" s="77" t="s">
        <v>39</v>
      </c>
      <c r="F27" s="78" t="str">
        <f t="shared" si="9"/>
        <v>Jóhann</v>
      </c>
      <c r="G27" s="105" t="s">
        <v>55</v>
      </c>
      <c r="I27" s="68">
        <v>3</v>
      </c>
      <c r="J27" s="69">
        <v>4</v>
      </c>
      <c r="K27" s="76" t="str">
        <f t="shared" si="10"/>
        <v>Denni</v>
      </c>
      <c r="L27" s="77" t="s">
        <v>39</v>
      </c>
      <c r="M27" s="78" t="str">
        <f t="shared" si="11"/>
        <v>Emil</v>
      </c>
      <c r="N27" s="105" t="s">
        <v>54</v>
      </c>
    </row>
    <row r="28" spans="2:14">
      <c r="N28" s="44"/>
    </row>
    <row r="29" spans="2:14">
      <c r="B29" s="122" t="s">
        <v>50</v>
      </c>
      <c r="C29" s="123"/>
      <c r="D29" s="123"/>
      <c r="E29" s="44"/>
      <c r="F29" s="44"/>
      <c r="G29" s="57"/>
      <c r="H29" s="44"/>
      <c r="I29" s="122" t="s">
        <v>49</v>
      </c>
      <c r="J29" s="123"/>
      <c r="K29" s="123"/>
      <c r="L29" s="44"/>
      <c r="M29" s="44"/>
      <c r="N29" s="57"/>
    </row>
    <row r="30" spans="2:14">
      <c r="B30" s="64">
        <v>4</v>
      </c>
      <c r="C30" s="65">
        <v>12</v>
      </c>
      <c r="D30" s="70" t="str">
        <f t="shared" ref="D30:D35" si="12">VLOOKUP(B30,Nöfn,2)</f>
        <v>Emil</v>
      </c>
      <c r="E30" s="39" t="s">
        <v>39</v>
      </c>
      <c r="F30" s="72" t="str">
        <f t="shared" ref="F30:F35" si="13">VLOOKUP(C30,Nöfn,2)</f>
        <v>Sammi</v>
      </c>
      <c r="G30" s="90" t="s">
        <v>53</v>
      </c>
      <c r="H30" s="44"/>
      <c r="I30" s="64">
        <v>12</v>
      </c>
      <c r="J30" s="65">
        <v>10</v>
      </c>
      <c r="K30" s="70" t="str">
        <f t="shared" ref="K30:K35" si="14">VLOOKUP(I30,Nöfn,2)</f>
        <v>Sammi</v>
      </c>
      <c r="L30" s="71" t="s">
        <v>39</v>
      </c>
      <c r="M30" s="72" t="str">
        <f t="shared" ref="M30:M35" si="15">VLOOKUP(J30,Nöfn,2)</f>
        <v>Maggi</v>
      </c>
      <c r="N30" s="107" t="s">
        <v>53</v>
      </c>
    </row>
    <row r="31" spans="2:14">
      <c r="B31" s="66">
        <v>5</v>
      </c>
      <c r="C31" s="67">
        <v>3</v>
      </c>
      <c r="D31" s="73" t="str">
        <f t="shared" si="12"/>
        <v>Gulli</v>
      </c>
      <c r="E31" s="74" t="s">
        <v>39</v>
      </c>
      <c r="F31" s="75" t="str">
        <f t="shared" si="13"/>
        <v>Denni</v>
      </c>
      <c r="G31" s="91" t="s">
        <v>54</v>
      </c>
      <c r="H31" s="44"/>
      <c r="I31" s="66">
        <v>11</v>
      </c>
      <c r="J31" s="67">
        <v>9</v>
      </c>
      <c r="K31" s="115" t="str">
        <f t="shared" si="14"/>
        <v>Óli</v>
      </c>
      <c r="L31" s="116" t="s">
        <v>39</v>
      </c>
      <c r="M31" s="117" t="str">
        <f t="shared" si="15"/>
        <v>Jóhann</v>
      </c>
      <c r="N31" s="97"/>
    </row>
    <row r="32" spans="2:14">
      <c r="B32" s="66">
        <v>6</v>
      </c>
      <c r="C32" s="67">
        <v>2</v>
      </c>
      <c r="D32" s="73" t="str">
        <f t="shared" si="12"/>
        <v>Gummi</v>
      </c>
      <c r="E32" s="74" t="s">
        <v>39</v>
      </c>
      <c r="F32" s="75" t="str">
        <f t="shared" si="13"/>
        <v>Benni</v>
      </c>
      <c r="G32" s="97" t="s">
        <v>54</v>
      </c>
      <c r="H32" s="44"/>
      <c r="I32" s="66">
        <v>1</v>
      </c>
      <c r="J32" s="67">
        <v>8</v>
      </c>
      <c r="K32" s="73" t="str">
        <f t="shared" si="14"/>
        <v>Aron</v>
      </c>
      <c r="L32" s="74" t="s">
        <v>39</v>
      </c>
      <c r="M32" s="75" t="str">
        <f t="shared" si="15"/>
        <v>Ingi</v>
      </c>
      <c r="N32" s="97" t="s">
        <v>54</v>
      </c>
    </row>
    <row r="33" spans="2:18">
      <c r="B33" s="66">
        <v>7</v>
      </c>
      <c r="C33" s="67">
        <v>1</v>
      </c>
      <c r="D33" s="73" t="str">
        <f t="shared" si="12"/>
        <v>Heimir</v>
      </c>
      <c r="E33" s="40" t="s">
        <v>39</v>
      </c>
      <c r="F33" s="75" t="str">
        <f t="shared" si="13"/>
        <v>Aron</v>
      </c>
      <c r="G33" s="91" t="s">
        <v>54</v>
      </c>
      <c r="H33" s="44"/>
      <c r="I33" s="66">
        <v>2</v>
      </c>
      <c r="J33" s="67">
        <v>7</v>
      </c>
      <c r="K33" s="88" t="str">
        <f t="shared" si="14"/>
        <v>Benni</v>
      </c>
      <c r="L33" s="89" t="s">
        <v>39</v>
      </c>
      <c r="M33" s="87" t="str">
        <f t="shared" si="15"/>
        <v>Heimir</v>
      </c>
      <c r="N33" s="97"/>
    </row>
    <row r="34" spans="2:18">
      <c r="B34" s="66">
        <v>8</v>
      </c>
      <c r="C34" s="67">
        <v>11</v>
      </c>
      <c r="D34" s="73" t="str">
        <f t="shared" si="12"/>
        <v>Ingi</v>
      </c>
      <c r="E34" s="40" t="s">
        <v>39</v>
      </c>
      <c r="F34" s="75" t="str">
        <f t="shared" si="13"/>
        <v>Óli</v>
      </c>
      <c r="G34" s="91" t="s">
        <v>53</v>
      </c>
      <c r="H34" s="44"/>
      <c r="I34" s="66">
        <v>3</v>
      </c>
      <c r="J34" s="67">
        <v>6</v>
      </c>
      <c r="K34" s="73" t="str">
        <f t="shared" si="14"/>
        <v>Denni</v>
      </c>
      <c r="L34" s="74" t="s">
        <v>39</v>
      </c>
      <c r="M34" s="75" t="str">
        <f t="shared" si="15"/>
        <v>Gummi</v>
      </c>
      <c r="N34" s="97" t="s">
        <v>53</v>
      </c>
    </row>
    <row r="35" spans="2:18">
      <c r="B35" s="68">
        <v>9</v>
      </c>
      <c r="C35" s="69">
        <v>10</v>
      </c>
      <c r="D35" s="76" t="str">
        <f t="shared" si="12"/>
        <v>Jóhann</v>
      </c>
      <c r="E35" s="41" t="s">
        <v>39</v>
      </c>
      <c r="F35" s="78" t="str">
        <f t="shared" si="13"/>
        <v>Maggi</v>
      </c>
      <c r="G35" s="55" t="s">
        <v>55</v>
      </c>
      <c r="H35" s="44"/>
      <c r="I35" s="68">
        <v>4</v>
      </c>
      <c r="J35" s="69">
        <v>5</v>
      </c>
      <c r="K35" s="76" t="str">
        <f t="shared" si="14"/>
        <v>Emil</v>
      </c>
      <c r="L35" s="77" t="s">
        <v>39</v>
      </c>
      <c r="M35" s="78" t="str">
        <f t="shared" si="15"/>
        <v>Gulli</v>
      </c>
      <c r="N35" s="92" t="s">
        <v>55</v>
      </c>
      <c r="P35" s="47"/>
      <c r="Q35" s="47"/>
      <c r="R35" s="47"/>
    </row>
    <row r="36" spans="2:18">
      <c r="N36" s="104"/>
    </row>
    <row r="37" spans="2:18">
      <c r="B37" s="122" t="s">
        <v>44</v>
      </c>
      <c r="C37" s="123"/>
      <c r="D37" s="123"/>
      <c r="G37" s="1"/>
      <c r="H37" s="44"/>
      <c r="I37" s="51" t="s">
        <v>46</v>
      </c>
      <c r="J37" s="52"/>
      <c r="K37" s="52"/>
      <c r="N37" s="106"/>
    </row>
    <row r="38" spans="2:18">
      <c r="B38" s="64">
        <v>5</v>
      </c>
      <c r="C38" s="65">
        <v>12</v>
      </c>
      <c r="D38" s="70" t="str">
        <f t="shared" ref="D38:D43" si="16">VLOOKUP(B38,Nöfn,2)</f>
        <v>Gulli</v>
      </c>
      <c r="E38" s="71" t="s">
        <v>39</v>
      </c>
      <c r="F38" s="72" t="str">
        <f t="shared" ref="F38:F43" si="17">VLOOKUP(C38,Nöfn,2)</f>
        <v>Sammi</v>
      </c>
      <c r="G38" s="107" t="s">
        <v>53</v>
      </c>
      <c r="I38" s="64">
        <v>12</v>
      </c>
      <c r="J38" s="65">
        <v>11</v>
      </c>
      <c r="K38" s="70" t="str">
        <f t="shared" ref="K38:K43" si="18">VLOOKUP(I38,Nöfn,2)</f>
        <v>Sammi</v>
      </c>
      <c r="L38" s="71" t="s">
        <v>39</v>
      </c>
      <c r="M38" s="72" t="str">
        <f t="shared" ref="M38:M43" si="19">VLOOKUP(J38,Nöfn,2)</f>
        <v>Óli</v>
      </c>
      <c r="N38" s="107" t="s">
        <v>53</v>
      </c>
      <c r="O38" s="96"/>
    </row>
    <row r="39" spans="2:18">
      <c r="B39" s="66">
        <v>6</v>
      </c>
      <c r="C39" s="67">
        <v>4</v>
      </c>
      <c r="D39" s="73" t="str">
        <f t="shared" si="16"/>
        <v>Gummi</v>
      </c>
      <c r="E39" s="74" t="s">
        <v>39</v>
      </c>
      <c r="F39" s="75" t="str">
        <f t="shared" si="17"/>
        <v>Emil</v>
      </c>
      <c r="G39" s="54" t="s">
        <v>53</v>
      </c>
      <c r="I39" s="66">
        <v>1</v>
      </c>
      <c r="J39" s="67">
        <v>10</v>
      </c>
      <c r="K39" s="73" t="str">
        <f t="shared" si="18"/>
        <v>Aron</v>
      </c>
      <c r="L39" s="74" t="s">
        <v>39</v>
      </c>
      <c r="M39" s="75" t="str">
        <f t="shared" si="19"/>
        <v>Maggi</v>
      </c>
      <c r="N39" s="97" t="s">
        <v>54</v>
      </c>
      <c r="O39" s="96"/>
    </row>
    <row r="40" spans="2:18">
      <c r="B40" s="66">
        <v>7</v>
      </c>
      <c r="C40" s="67">
        <v>3</v>
      </c>
      <c r="D40" s="73" t="str">
        <f t="shared" si="16"/>
        <v>Heimir</v>
      </c>
      <c r="E40" s="74" t="s">
        <v>39</v>
      </c>
      <c r="F40" s="75" t="str">
        <f t="shared" si="17"/>
        <v>Denni</v>
      </c>
      <c r="G40" s="54" t="s">
        <v>54</v>
      </c>
      <c r="I40" s="66">
        <v>2</v>
      </c>
      <c r="J40" s="67">
        <v>9</v>
      </c>
      <c r="K40" s="73" t="str">
        <f t="shared" si="18"/>
        <v>Benni</v>
      </c>
      <c r="L40" s="74" t="s">
        <v>39</v>
      </c>
      <c r="M40" s="75" t="str">
        <f t="shared" si="19"/>
        <v>Jóhann</v>
      </c>
      <c r="N40" s="97" t="s">
        <v>53</v>
      </c>
      <c r="O40" s="96"/>
    </row>
    <row r="41" spans="2:18">
      <c r="B41" s="66">
        <v>8</v>
      </c>
      <c r="C41" s="67">
        <v>2</v>
      </c>
      <c r="D41" s="73" t="str">
        <f t="shared" si="16"/>
        <v>Ingi</v>
      </c>
      <c r="E41" s="74" t="s">
        <v>39</v>
      </c>
      <c r="F41" s="75" t="str">
        <f t="shared" si="17"/>
        <v>Benni</v>
      </c>
      <c r="G41" s="54" t="s">
        <v>53</v>
      </c>
      <c r="I41" s="66">
        <v>3</v>
      </c>
      <c r="J41" s="67">
        <v>8</v>
      </c>
      <c r="K41" s="42" t="str">
        <f t="shared" si="18"/>
        <v>Denni</v>
      </c>
      <c r="L41" s="40" t="s">
        <v>39</v>
      </c>
      <c r="M41" s="43" t="str">
        <f t="shared" si="19"/>
        <v>Ingi</v>
      </c>
      <c r="N41" s="97"/>
    </row>
    <row r="42" spans="2:18">
      <c r="B42" s="66">
        <v>9</v>
      </c>
      <c r="C42" s="67">
        <v>1</v>
      </c>
      <c r="D42" s="115" t="str">
        <f t="shared" si="16"/>
        <v>Jóhann</v>
      </c>
      <c r="E42" s="116" t="s">
        <v>39</v>
      </c>
      <c r="F42" s="117" t="str">
        <f t="shared" si="17"/>
        <v>Aron</v>
      </c>
      <c r="G42" s="54"/>
      <c r="I42" s="66">
        <v>4</v>
      </c>
      <c r="J42" s="67">
        <v>7</v>
      </c>
      <c r="K42" s="73" t="str">
        <f t="shared" si="18"/>
        <v>Emil</v>
      </c>
      <c r="L42" s="74" t="s">
        <v>39</v>
      </c>
      <c r="M42" s="75" t="str">
        <f t="shared" si="19"/>
        <v>Heimir</v>
      </c>
      <c r="N42" s="97" t="s">
        <v>53</v>
      </c>
    </row>
    <row r="43" spans="2:18">
      <c r="B43" s="68">
        <v>10</v>
      </c>
      <c r="C43" s="69">
        <v>11</v>
      </c>
      <c r="D43" s="76" t="str">
        <f t="shared" si="16"/>
        <v>Maggi</v>
      </c>
      <c r="E43" s="77" t="s">
        <v>39</v>
      </c>
      <c r="F43" s="78" t="str">
        <f t="shared" si="17"/>
        <v>Óli</v>
      </c>
      <c r="G43" s="105" t="s">
        <v>54</v>
      </c>
      <c r="I43" s="68">
        <v>5</v>
      </c>
      <c r="J43" s="69">
        <v>6</v>
      </c>
      <c r="K43" s="76" t="str">
        <f t="shared" si="18"/>
        <v>Gulli</v>
      </c>
      <c r="L43" s="77" t="s">
        <v>39</v>
      </c>
      <c r="M43" s="78" t="str">
        <f t="shared" si="19"/>
        <v>Gummi</v>
      </c>
      <c r="N43" s="105" t="s">
        <v>53</v>
      </c>
      <c r="R43" s="38"/>
    </row>
    <row r="45" spans="2:18">
      <c r="B45" s="122" t="s">
        <v>45</v>
      </c>
      <c r="C45" s="123"/>
      <c r="D45" s="123"/>
      <c r="G45" s="1"/>
    </row>
    <row r="46" spans="2:18">
      <c r="B46" s="64">
        <v>6</v>
      </c>
      <c r="C46" s="65">
        <v>12</v>
      </c>
      <c r="D46" s="70" t="str">
        <f t="shared" ref="D46:D51" si="20">VLOOKUP(B46,Nöfn,2)</f>
        <v>Gummi</v>
      </c>
      <c r="E46" s="71" t="s">
        <v>39</v>
      </c>
      <c r="F46" s="72" t="str">
        <f t="shared" ref="F46:F51" si="21">VLOOKUP(C46,Nöfn,2)</f>
        <v>Sammi</v>
      </c>
      <c r="G46" s="107" t="s">
        <v>54</v>
      </c>
    </row>
    <row r="47" spans="2:18">
      <c r="B47" s="66">
        <v>7</v>
      </c>
      <c r="C47" s="67">
        <v>5</v>
      </c>
      <c r="D47" s="73" t="str">
        <f t="shared" si="20"/>
        <v>Heimir</v>
      </c>
      <c r="E47" s="74" t="s">
        <v>39</v>
      </c>
      <c r="F47" s="75" t="str">
        <f t="shared" si="21"/>
        <v>Gulli</v>
      </c>
      <c r="G47" s="80" t="s">
        <v>54</v>
      </c>
    </row>
    <row r="48" spans="2:18">
      <c r="B48" s="66">
        <v>8</v>
      </c>
      <c r="C48" s="67">
        <v>4</v>
      </c>
      <c r="D48" s="73" t="str">
        <f t="shared" si="20"/>
        <v>Ingi</v>
      </c>
      <c r="E48" s="74" t="s">
        <v>39</v>
      </c>
      <c r="F48" s="75" t="str">
        <f t="shared" si="21"/>
        <v>Emil</v>
      </c>
      <c r="G48" s="80" t="s">
        <v>54</v>
      </c>
    </row>
    <row r="49" spans="2:18">
      <c r="B49" s="66">
        <v>9</v>
      </c>
      <c r="C49" s="67">
        <v>3</v>
      </c>
      <c r="D49" s="115" t="str">
        <f t="shared" si="20"/>
        <v>Jóhann</v>
      </c>
      <c r="E49" s="116" t="s">
        <v>39</v>
      </c>
      <c r="F49" s="117" t="str">
        <f t="shared" si="21"/>
        <v>Denni</v>
      </c>
      <c r="G49" s="54"/>
    </row>
    <row r="50" spans="2:18">
      <c r="B50" s="66">
        <v>10</v>
      </c>
      <c r="C50" s="67">
        <v>2</v>
      </c>
      <c r="D50" s="73" t="str">
        <f t="shared" si="20"/>
        <v>Maggi</v>
      </c>
      <c r="E50" s="74" t="s">
        <v>39</v>
      </c>
      <c r="F50" s="75" t="str">
        <f t="shared" si="21"/>
        <v>Benni</v>
      </c>
      <c r="G50" s="91" t="s">
        <v>53</v>
      </c>
    </row>
    <row r="51" spans="2:18">
      <c r="B51" s="68">
        <v>11</v>
      </c>
      <c r="C51" s="69">
        <v>1</v>
      </c>
      <c r="D51" s="76" t="str">
        <f t="shared" si="20"/>
        <v>Óli</v>
      </c>
      <c r="E51" s="77" t="s">
        <v>39</v>
      </c>
      <c r="F51" s="78" t="str">
        <f t="shared" si="21"/>
        <v>Aron</v>
      </c>
      <c r="G51" s="55" t="s">
        <v>54</v>
      </c>
      <c r="H51" s="44"/>
      <c r="I51" s="44"/>
      <c r="J51" s="44"/>
      <c r="K51" s="45"/>
      <c r="L51" s="46"/>
      <c r="M51" s="44"/>
      <c r="N51" s="57"/>
    </row>
    <row r="52" spans="2:18">
      <c r="P52" s="124"/>
      <c r="Q52" s="125"/>
      <c r="R52" s="125"/>
    </row>
    <row r="53" spans="2:18">
      <c r="P53" s="47"/>
      <c r="Q53" s="47"/>
      <c r="R53" s="48"/>
    </row>
    <row r="54" spans="2:18">
      <c r="P54" s="47"/>
      <c r="Q54" s="47"/>
      <c r="R54" s="48"/>
    </row>
    <row r="55" spans="2:18">
      <c r="P55" s="47"/>
      <c r="Q55" s="47"/>
      <c r="R55" s="48"/>
    </row>
    <row r="56" spans="2:18">
      <c r="P56" s="47"/>
      <c r="Q56" s="47"/>
      <c r="R56" s="48"/>
    </row>
    <row r="57" spans="2:18">
      <c r="P57" s="47"/>
      <c r="Q57" s="47"/>
      <c r="R57" s="48"/>
    </row>
    <row r="58" spans="2:18">
      <c r="P58" s="47"/>
      <c r="Q58" s="47"/>
      <c r="R58" s="48"/>
    </row>
  </sheetData>
  <mergeCells count="11">
    <mergeCell ref="B29:D29"/>
    <mergeCell ref="I29:K29"/>
    <mergeCell ref="B37:D37"/>
    <mergeCell ref="B45:D45"/>
    <mergeCell ref="P52:R52"/>
    <mergeCell ref="B4:D4"/>
    <mergeCell ref="I4:K4"/>
    <mergeCell ref="B13:D13"/>
    <mergeCell ref="I13:K13"/>
    <mergeCell ref="B21:D21"/>
    <mergeCell ref="I21:K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6"/>
  <sheetViews>
    <sheetView tabSelected="1" workbookViewId="0">
      <selection activeCell="R21" sqref="R21"/>
    </sheetView>
  </sheetViews>
  <sheetFormatPr defaultRowHeight="12.75"/>
  <cols>
    <col min="1" max="1" width="15.42578125" customWidth="1"/>
    <col min="2" max="2" width="3.140625" style="1" customWidth="1"/>
    <col min="3" max="20" width="3.85546875" style="1" customWidth="1"/>
    <col min="21" max="22" width="4.140625" style="2" customWidth="1"/>
    <col min="23" max="23" width="3.140625" style="1" customWidth="1"/>
    <col min="24" max="24" width="6.85546875" style="1" customWidth="1"/>
    <col min="25" max="25" width="3.28515625" style="1" customWidth="1"/>
    <col min="26" max="26" width="6" style="1" customWidth="1"/>
    <col min="27" max="27" width="3.7109375" style="1" customWidth="1"/>
    <col min="28" max="28" width="7.140625" style="1" customWidth="1"/>
    <col min="29" max="29" width="3.28515625" style="1" customWidth="1"/>
    <col min="30" max="30" width="3.28515625" style="1" bestFit="1" customWidth="1"/>
    <col min="31" max="31" width="3.28515625" style="1" customWidth="1"/>
    <col min="32" max="32" width="3.28515625" style="1" bestFit="1" customWidth="1"/>
    <col min="33" max="34" width="4" style="1" bestFit="1" customWidth="1"/>
    <col min="35" max="35" width="9.140625" style="1"/>
  </cols>
  <sheetData>
    <row r="1" spans="1:39" s="3" customFormat="1" ht="42" customHeight="1">
      <c r="A1" s="126" t="s">
        <v>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9" s="3" customFormat="1" ht="24" customHeight="1">
      <c r="A2" s="130" t="s">
        <v>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spans="1:39" ht="23.25">
      <c r="A3" s="128" t="s">
        <v>33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</row>
    <row r="4" spans="1:39" ht="111.75" customHeight="1">
      <c r="A4" s="4"/>
      <c r="B4" s="29">
        <v>39945</v>
      </c>
      <c r="C4" s="29">
        <v>39952</v>
      </c>
      <c r="D4" s="29">
        <v>39959</v>
      </c>
      <c r="E4" s="29">
        <v>39966</v>
      </c>
      <c r="F4" s="29">
        <v>39973</v>
      </c>
      <c r="G4" s="29">
        <v>39980</v>
      </c>
      <c r="H4" s="29">
        <v>39987</v>
      </c>
      <c r="I4" s="29">
        <v>39994</v>
      </c>
      <c r="J4" s="29">
        <v>40001</v>
      </c>
      <c r="K4" s="29">
        <v>40008</v>
      </c>
      <c r="L4" s="29">
        <v>40015</v>
      </c>
      <c r="M4" s="29">
        <v>40022</v>
      </c>
      <c r="N4" s="29">
        <v>40029</v>
      </c>
      <c r="O4" s="29">
        <v>40036</v>
      </c>
      <c r="P4" s="29">
        <v>40043</v>
      </c>
      <c r="Q4" s="29">
        <v>40050</v>
      </c>
      <c r="R4" s="29">
        <v>40057</v>
      </c>
      <c r="S4" s="29">
        <v>40064</v>
      </c>
      <c r="T4" s="29">
        <v>40071</v>
      </c>
      <c r="U4" s="119" t="s">
        <v>25</v>
      </c>
      <c r="V4" s="6" t="s">
        <v>13</v>
      </c>
      <c r="W4" s="5" t="s">
        <v>10</v>
      </c>
      <c r="X4" s="5" t="s">
        <v>22</v>
      </c>
      <c r="Y4" s="5" t="s">
        <v>14</v>
      </c>
      <c r="Z4" s="17" t="s">
        <v>26</v>
      </c>
      <c r="AA4" s="17" t="s">
        <v>31</v>
      </c>
      <c r="AB4" s="5" t="s">
        <v>17</v>
      </c>
      <c r="AC4" s="5" t="s">
        <v>20</v>
      </c>
      <c r="AD4" s="5" t="s">
        <v>11</v>
      </c>
      <c r="AE4" s="5" t="s">
        <v>15</v>
      </c>
      <c r="AF4" s="5" t="s">
        <v>12</v>
      </c>
      <c r="AG4" s="5" t="s">
        <v>18</v>
      </c>
      <c r="AH4" s="5" t="s">
        <v>19</v>
      </c>
    </row>
    <row r="5" spans="1:39">
      <c r="A5" s="30" t="s">
        <v>0</v>
      </c>
      <c r="B5" s="82"/>
      <c r="C5" s="121">
        <v>29</v>
      </c>
      <c r="D5" s="7"/>
      <c r="E5" s="7">
        <v>35</v>
      </c>
      <c r="F5" s="7">
        <v>35</v>
      </c>
      <c r="G5" s="15"/>
      <c r="H5" s="7">
        <v>37</v>
      </c>
      <c r="I5" s="7">
        <v>34</v>
      </c>
      <c r="J5" s="95"/>
      <c r="K5" s="7"/>
      <c r="L5" s="7">
        <v>30</v>
      </c>
      <c r="M5" s="7">
        <v>30</v>
      </c>
      <c r="N5" s="7">
        <v>31</v>
      </c>
      <c r="O5" s="7"/>
      <c r="P5" s="118">
        <v>15</v>
      </c>
      <c r="Q5" s="7">
        <v>33</v>
      </c>
      <c r="R5" s="7">
        <v>30</v>
      </c>
      <c r="S5" s="7"/>
      <c r="T5" s="7"/>
      <c r="U5" s="120">
        <f t="shared" ref="U5:U16" si="0">IF(COUNT(B5:T5) &gt; 0,LARGE(B5:T5,1),0)+
IF(COUNT(B5:T5) &gt; 1,LARGE(B5:T5,2),0)+
IF(COUNT(B5:T5) &gt; 2,LARGE(B5:T5,3),0)+
IF(COUNT(B5:T5) &gt; 3,LARGE(B5:T5,4),0)+
IF(COUNT(B5:T5) &gt; 4,LARGE(B5:T5,5),0)+
IF(COUNT(B5:T5) &gt; 5,LARGE(B5:T5,6),0)+
IF(COUNT(B5:T5) &gt; 6,LARGE(B5:T5,7),0)+
IF(COUNT(B5:T5) &gt; 7,LARGE(B5:T5,8),0)+IF(COUNT(B5:T5) &gt; 8,LARGE(B5:T5,9),0)+IF(COUNT(B5:T5) &gt; 9,LARGE(B5:T5,10),0)</f>
        <v>324</v>
      </c>
      <c r="V5" s="8">
        <f t="shared" ref="V5:V16" si="1">RANK(U5,$U$5:$U$16,0)</f>
        <v>2</v>
      </c>
      <c r="W5" s="7">
        <f t="shared" ref="W5:W16" si="2">COUNTIF(B5:T5,"&gt;0")</f>
        <v>11</v>
      </c>
      <c r="X5" s="12">
        <f t="shared" ref="X5:X16" si="3">W5/Leikdagar</f>
        <v>0.6470588235294118</v>
      </c>
      <c r="Y5" s="7">
        <f t="shared" ref="Y5:Y16" si="4">RANK(W5,$W$5:$W$16,0)</f>
        <v>7</v>
      </c>
      <c r="Z5" s="9">
        <f t="shared" ref="Z5:Z16" si="5">U5/MIN(W5,10)</f>
        <v>32.4</v>
      </c>
      <c r="AA5" s="98">
        <f t="shared" ref="AA5:AA16" si="6">RANK(Z5,$Z$5:$Z$16,0)</f>
        <v>2</v>
      </c>
      <c r="AB5" s="9">
        <f t="shared" ref="AB5:AB16" si="7">IF(SUM(B5:T5) &gt; 0,AVERAGE(B5:T5),0)</f>
        <v>30.818181818181817</v>
      </c>
      <c r="AC5" s="99">
        <f t="shared" ref="AC5:AC16" si="8">RANK(AB5,$AB$5:$AB$16,0)</f>
        <v>4</v>
      </c>
      <c r="AD5" s="7">
        <f t="shared" ref="AD5:AD16" si="9">MAX(B5:T5)</f>
        <v>37</v>
      </c>
      <c r="AE5" s="7">
        <f t="shared" ref="AE5:AE16" si="10">RANK(AD5,$AD$5:$AD$16,0)</f>
        <v>3</v>
      </c>
      <c r="AF5" s="7">
        <f t="shared" ref="AF5:AF16" si="11">MIN(B5:T5)</f>
        <v>15</v>
      </c>
      <c r="AG5" s="7">
        <f t="shared" ref="AG5:AG16" si="12">SUM(B5:T5)</f>
        <v>339</v>
      </c>
      <c r="AH5" s="7">
        <f t="shared" ref="AH5:AH16" si="13">RANK(AG5,$AG$5:$AG$16,0)</f>
        <v>6</v>
      </c>
    </row>
    <row r="6" spans="1:39">
      <c r="A6" s="30" t="s">
        <v>9</v>
      </c>
      <c r="B6" s="82"/>
      <c r="C6" s="7">
        <v>23</v>
      </c>
      <c r="D6" s="7">
        <v>33</v>
      </c>
      <c r="E6" s="7"/>
      <c r="F6" s="7">
        <v>26</v>
      </c>
      <c r="G6" s="15"/>
      <c r="H6" s="7"/>
      <c r="I6" s="7">
        <v>34</v>
      </c>
      <c r="J6" s="7">
        <v>30</v>
      </c>
      <c r="K6" s="7">
        <v>32</v>
      </c>
      <c r="L6" s="7"/>
      <c r="M6" s="7">
        <v>26</v>
      </c>
      <c r="N6" s="7"/>
      <c r="O6" s="7">
        <v>31</v>
      </c>
      <c r="P6" s="121">
        <v>15</v>
      </c>
      <c r="Q6" s="7">
        <v>28</v>
      </c>
      <c r="R6" s="7"/>
      <c r="S6" s="7"/>
      <c r="T6" s="7"/>
      <c r="U6" s="120">
        <f t="shared" si="0"/>
        <v>278</v>
      </c>
      <c r="V6" s="8">
        <f t="shared" si="1"/>
        <v>8</v>
      </c>
      <c r="W6" s="7">
        <f t="shared" si="2"/>
        <v>10</v>
      </c>
      <c r="X6" s="12">
        <f t="shared" si="3"/>
        <v>0.58823529411764708</v>
      </c>
      <c r="Y6" s="7">
        <f t="shared" si="4"/>
        <v>9</v>
      </c>
      <c r="Z6" s="9">
        <f t="shared" si="5"/>
        <v>27.8</v>
      </c>
      <c r="AA6" s="98">
        <f t="shared" si="6"/>
        <v>9</v>
      </c>
      <c r="AB6" s="9">
        <f t="shared" si="7"/>
        <v>27.8</v>
      </c>
      <c r="AC6" s="99">
        <f t="shared" si="8"/>
        <v>9</v>
      </c>
      <c r="AD6" s="7">
        <f t="shared" si="9"/>
        <v>34</v>
      </c>
      <c r="AE6" s="7">
        <f t="shared" si="10"/>
        <v>10</v>
      </c>
      <c r="AF6" s="7">
        <f t="shared" si="11"/>
        <v>15</v>
      </c>
      <c r="AG6" s="7">
        <f t="shared" si="12"/>
        <v>278</v>
      </c>
      <c r="AH6" s="7">
        <f t="shared" si="13"/>
        <v>8</v>
      </c>
      <c r="AI6" s="1">
        <v>14.4</v>
      </c>
      <c r="AJ6">
        <v>13.2</v>
      </c>
      <c r="AK6" s="27">
        <f>AI6-AJ6</f>
        <v>1.2000000000000011</v>
      </c>
      <c r="AL6">
        <v>0.3</v>
      </c>
      <c r="AM6">
        <f>AK6/AL6</f>
        <v>4.0000000000000036</v>
      </c>
    </row>
    <row r="7" spans="1:39">
      <c r="A7" s="30" t="s">
        <v>2</v>
      </c>
      <c r="B7" s="82"/>
      <c r="C7" s="7"/>
      <c r="D7" s="7">
        <v>34</v>
      </c>
      <c r="E7" s="28">
        <v>15</v>
      </c>
      <c r="F7" s="7">
        <v>25</v>
      </c>
      <c r="G7" s="15"/>
      <c r="H7" s="7"/>
      <c r="I7" s="7"/>
      <c r="J7" s="95"/>
      <c r="K7" s="7"/>
      <c r="L7" s="7"/>
      <c r="M7" s="7">
        <v>27</v>
      </c>
      <c r="N7" s="7">
        <v>29</v>
      </c>
      <c r="O7" s="7">
        <v>36</v>
      </c>
      <c r="P7" s="7">
        <v>15</v>
      </c>
      <c r="Q7" s="7"/>
      <c r="R7" s="7"/>
      <c r="S7" s="7"/>
      <c r="T7" s="7"/>
      <c r="U7" s="120">
        <f t="shared" si="0"/>
        <v>181</v>
      </c>
      <c r="V7" s="8">
        <f t="shared" si="1"/>
        <v>12</v>
      </c>
      <c r="W7" s="7">
        <f t="shared" si="2"/>
        <v>7</v>
      </c>
      <c r="X7" s="12">
        <f t="shared" si="3"/>
        <v>0.41176470588235292</v>
      </c>
      <c r="Y7" s="7">
        <f t="shared" si="4"/>
        <v>11</v>
      </c>
      <c r="Z7" s="9">
        <f t="shared" si="5"/>
        <v>25.857142857142858</v>
      </c>
      <c r="AA7" s="98">
        <f t="shared" si="6"/>
        <v>11</v>
      </c>
      <c r="AB7" s="9">
        <f t="shared" si="7"/>
        <v>25.857142857142858</v>
      </c>
      <c r="AC7" s="99">
        <f t="shared" si="8"/>
        <v>11</v>
      </c>
      <c r="AD7" s="7">
        <f t="shared" si="9"/>
        <v>36</v>
      </c>
      <c r="AE7" s="7">
        <f t="shared" si="10"/>
        <v>6</v>
      </c>
      <c r="AF7" s="7">
        <f t="shared" si="11"/>
        <v>15</v>
      </c>
      <c r="AG7" s="7">
        <f t="shared" si="12"/>
        <v>181</v>
      </c>
      <c r="AH7" s="7">
        <f t="shared" si="13"/>
        <v>12</v>
      </c>
    </row>
    <row r="8" spans="1:39">
      <c r="A8" s="30" t="s">
        <v>8</v>
      </c>
      <c r="B8" s="82"/>
      <c r="C8" s="7">
        <v>33</v>
      </c>
      <c r="D8" s="28">
        <v>35</v>
      </c>
      <c r="E8" s="7">
        <v>31</v>
      </c>
      <c r="F8" s="118">
        <v>16</v>
      </c>
      <c r="G8" s="15"/>
      <c r="H8" s="121">
        <v>29</v>
      </c>
      <c r="I8" s="7">
        <v>33</v>
      </c>
      <c r="J8" s="7">
        <v>31</v>
      </c>
      <c r="K8" s="7">
        <v>30</v>
      </c>
      <c r="L8" s="7">
        <v>31</v>
      </c>
      <c r="M8" s="7">
        <v>33</v>
      </c>
      <c r="N8" s="7">
        <v>35</v>
      </c>
      <c r="O8" s="118">
        <v>27</v>
      </c>
      <c r="P8" s="7"/>
      <c r="Q8" s="118">
        <v>25</v>
      </c>
      <c r="R8" s="118">
        <v>29</v>
      </c>
      <c r="S8" s="7"/>
      <c r="T8" s="7"/>
      <c r="U8" s="120">
        <f t="shared" si="0"/>
        <v>321</v>
      </c>
      <c r="V8" s="8">
        <f t="shared" si="1"/>
        <v>3</v>
      </c>
      <c r="W8" s="7">
        <f t="shared" si="2"/>
        <v>14</v>
      </c>
      <c r="X8" s="12">
        <f>W8/Leikdagar</f>
        <v>0.82352941176470584</v>
      </c>
      <c r="Y8" s="7">
        <f t="shared" si="4"/>
        <v>1</v>
      </c>
      <c r="Z8" s="9">
        <f t="shared" si="5"/>
        <v>32.1</v>
      </c>
      <c r="AA8" s="98">
        <f t="shared" si="6"/>
        <v>3</v>
      </c>
      <c r="AB8" s="9">
        <f t="shared" si="7"/>
        <v>29.857142857142858</v>
      </c>
      <c r="AC8" s="99">
        <f t="shared" si="8"/>
        <v>5</v>
      </c>
      <c r="AD8" s="7">
        <f t="shared" si="9"/>
        <v>35</v>
      </c>
      <c r="AE8" s="7">
        <f t="shared" si="10"/>
        <v>8</v>
      </c>
      <c r="AF8" s="7">
        <f t="shared" si="11"/>
        <v>16</v>
      </c>
      <c r="AG8" s="7">
        <f t="shared" si="12"/>
        <v>418</v>
      </c>
      <c r="AH8" s="7">
        <f t="shared" si="13"/>
        <v>1</v>
      </c>
      <c r="AI8" s="26">
        <v>17.3</v>
      </c>
      <c r="AJ8" s="27">
        <v>14.5</v>
      </c>
      <c r="AK8" s="27">
        <f>AI8-AJ8</f>
        <v>2.8000000000000007</v>
      </c>
      <c r="AL8">
        <v>0.3</v>
      </c>
      <c r="AM8">
        <f>AK8/AL8</f>
        <v>9.3333333333333357</v>
      </c>
    </row>
    <row r="9" spans="1:39">
      <c r="A9" s="30" t="s">
        <v>3</v>
      </c>
      <c r="B9" s="82"/>
      <c r="C9" s="7">
        <v>32</v>
      </c>
      <c r="D9" s="118">
        <v>24</v>
      </c>
      <c r="E9" s="86">
        <v>30</v>
      </c>
      <c r="F9" s="118">
        <v>23</v>
      </c>
      <c r="G9" s="15"/>
      <c r="H9" s="7"/>
      <c r="I9" s="7">
        <v>28</v>
      </c>
      <c r="J9" s="7">
        <v>35</v>
      </c>
      <c r="K9" s="7">
        <v>34</v>
      </c>
      <c r="L9" s="7">
        <v>28</v>
      </c>
      <c r="M9" s="7">
        <v>37</v>
      </c>
      <c r="N9" s="7">
        <v>32</v>
      </c>
      <c r="O9" s="7">
        <v>27</v>
      </c>
      <c r="P9" s="7"/>
      <c r="Q9" s="7"/>
      <c r="R9" s="121">
        <v>26</v>
      </c>
      <c r="S9" s="7"/>
      <c r="T9" s="7"/>
      <c r="U9" s="120">
        <f t="shared" si="0"/>
        <v>309</v>
      </c>
      <c r="V9" s="8">
        <f t="shared" si="1"/>
        <v>6</v>
      </c>
      <c r="W9" s="7">
        <f t="shared" si="2"/>
        <v>12</v>
      </c>
      <c r="X9" s="12">
        <f t="shared" si="3"/>
        <v>0.70588235294117652</v>
      </c>
      <c r="Y9" s="7">
        <f t="shared" si="4"/>
        <v>2</v>
      </c>
      <c r="Z9" s="9">
        <f t="shared" si="5"/>
        <v>30.9</v>
      </c>
      <c r="AA9" s="98">
        <f t="shared" si="6"/>
        <v>7</v>
      </c>
      <c r="AB9" s="9">
        <f t="shared" si="7"/>
        <v>29.666666666666668</v>
      </c>
      <c r="AC9" s="99">
        <f t="shared" si="8"/>
        <v>6</v>
      </c>
      <c r="AD9" s="7">
        <f t="shared" si="9"/>
        <v>37</v>
      </c>
      <c r="AE9" s="7">
        <f t="shared" si="10"/>
        <v>3</v>
      </c>
      <c r="AF9" s="7">
        <f t="shared" si="11"/>
        <v>23</v>
      </c>
      <c r="AG9" s="7">
        <f t="shared" si="12"/>
        <v>356</v>
      </c>
      <c r="AH9" s="7">
        <f t="shared" si="13"/>
        <v>4</v>
      </c>
    </row>
    <row r="10" spans="1:39">
      <c r="A10" s="31" t="s">
        <v>23</v>
      </c>
      <c r="B10" s="82"/>
      <c r="C10" s="7">
        <v>29</v>
      </c>
      <c r="D10" s="28">
        <v>31</v>
      </c>
      <c r="E10" s="7">
        <v>22</v>
      </c>
      <c r="F10" s="7">
        <v>24</v>
      </c>
      <c r="G10" s="15"/>
      <c r="H10" s="121">
        <v>22</v>
      </c>
      <c r="I10" s="7"/>
      <c r="J10" s="95"/>
      <c r="K10" s="7">
        <v>26</v>
      </c>
      <c r="L10" s="7"/>
      <c r="M10" s="7">
        <v>31</v>
      </c>
      <c r="N10" s="7">
        <v>21</v>
      </c>
      <c r="O10" s="7">
        <v>27</v>
      </c>
      <c r="P10" s="118">
        <v>15</v>
      </c>
      <c r="Q10" s="7">
        <v>23</v>
      </c>
      <c r="R10" s="7"/>
      <c r="S10" s="7"/>
      <c r="T10" s="7"/>
      <c r="U10" s="120">
        <f t="shared" si="0"/>
        <v>256</v>
      </c>
      <c r="V10" s="8">
        <f t="shared" si="1"/>
        <v>10</v>
      </c>
      <c r="W10" s="7">
        <f t="shared" si="2"/>
        <v>11</v>
      </c>
      <c r="X10" s="12">
        <f t="shared" si="3"/>
        <v>0.6470588235294118</v>
      </c>
      <c r="Y10" s="7">
        <f t="shared" si="4"/>
        <v>7</v>
      </c>
      <c r="Z10" s="9">
        <f t="shared" si="5"/>
        <v>25.6</v>
      </c>
      <c r="AA10" s="98">
        <f t="shared" si="6"/>
        <v>12</v>
      </c>
      <c r="AB10" s="9">
        <f t="shared" si="7"/>
        <v>24.636363636363637</v>
      </c>
      <c r="AC10" s="99">
        <f t="shared" si="8"/>
        <v>12</v>
      </c>
      <c r="AD10" s="7">
        <f t="shared" si="9"/>
        <v>31</v>
      </c>
      <c r="AE10" s="7">
        <f t="shared" si="10"/>
        <v>11</v>
      </c>
      <c r="AF10" s="7">
        <f t="shared" si="11"/>
        <v>15</v>
      </c>
      <c r="AG10" s="7">
        <f t="shared" si="12"/>
        <v>271</v>
      </c>
      <c r="AH10" s="7">
        <f t="shared" si="13"/>
        <v>9</v>
      </c>
      <c r="AI10" s="26">
        <v>31.5</v>
      </c>
      <c r="AJ10" s="27">
        <v>26.3</v>
      </c>
      <c r="AK10" s="27">
        <f>AI10-AJ10</f>
        <v>5.1999999999999993</v>
      </c>
      <c r="AL10">
        <v>0.5</v>
      </c>
      <c r="AM10">
        <f>AK10/AL10</f>
        <v>10.399999999999999</v>
      </c>
    </row>
    <row r="11" spans="1:39">
      <c r="A11" s="30" t="s">
        <v>5</v>
      </c>
      <c r="B11" s="82"/>
      <c r="C11" s="7">
        <v>27</v>
      </c>
      <c r="D11" s="118">
        <v>24</v>
      </c>
      <c r="E11" s="121">
        <v>25</v>
      </c>
      <c r="F11" s="7">
        <v>29</v>
      </c>
      <c r="G11" s="15"/>
      <c r="H11" s="7"/>
      <c r="I11" s="7">
        <v>27</v>
      </c>
      <c r="J11" s="95"/>
      <c r="K11" s="7">
        <v>27</v>
      </c>
      <c r="L11" s="7"/>
      <c r="M11" s="7">
        <v>27</v>
      </c>
      <c r="N11" s="7"/>
      <c r="O11" s="7">
        <v>27</v>
      </c>
      <c r="P11" s="7"/>
      <c r="Q11" s="7">
        <v>28</v>
      </c>
      <c r="R11" s="7">
        <v>26</v>
      </c>
      <c r="S11" s="7"/>
      <c r="T11" s="7"/>
      <c r="U11" s="120">
        <f t="shared" si="0"/>
        <v>267</v>
      </c>
      <c r="V11" s="8">
        <f t="shared" si="1"/>
        <v>9</v>
      </c>
      <c r="W11" s="7">
        <f t="shared" si="2"/>
        <v>10</v>
      </c>
      <c r="X11" s="12">
        <f t="shared" si="3"/>
        <v>0.58823529411764708</v>
      </c>
      <c r="Y11" s="7">
        <f t="shared" si="4"/>
        <v>9</v>
      </c>
      <c r="Z11" s="9">
        <f t="shared" si="5"/>
        <v>26.7</v>
      </c>
      <c r="AA11" s="98">
        <f t="shared" si="6"/>
        <v>10</v>
      </c>
      <c r="AB11" s="9">
        <f t="shared" si="7"/>
        <v>26.7</v>
      </c>
      <c r="AC11" s="99">
        <f t="shared" si="8"/>
        <v>10</v>
      </c>
      <c r="AD11" s="7">
        <f t="shared" si="9"/>
        <v>29</v>
      </c>
      <c r="AE11" s="7">
        <f t="shared" si="10"/>
        <v>12</v>
      </c>
      <c r="AF11" s="7">
        <f t="shared" si="11"/>
        <v>24</v>
      </c>
      <c r="AG11" s="7">
        <f t="shared" si="12"/>
        <v>267</v>
      </c>
      <c r="AH11" s="7">
        <f t="shared" si="13"/>
        <v>10</v>
      </c>
    </row>
    <row r="12" spans="1:39">
      <c r="A12" s="30" t="s">
        <v>4</v>
      </c>
      <c r="B12" s="82"/>
      <c r="C12" s="7"/>
      <c r="D12" s="121">
        <v>30</v>
      </c>
      <c r="E12" s="7">
        <v>37</v>
      </c>
      <c r="F12" s="7">
        <v>32</v>
      </c>
      <c r="G12" s="15"/>
      <c r="H12" s="118">
        <v>25</v>
      </c>
      <c r="I12" s="7">
        <v>38</v>
      </c>
      <c r="J12" s="7">
        <v>33</v>
      </c>
      <c r="K12" s="118">
        <v>30</v>
      </c>
      <c r="L12" s="7"/>
      <c r="M12" s="7">
        <v>32</v>
      </c>
      <c r="N12" s="7">
        <v>30</v>
      </c>
      <c r="O12" s="7">
        <v>34</v>
      </c>
      <c r="P12" s="7"/>
      <c r="Q12" s="7">
        <v>35</v>
      </c>
      <c r="R12" s="7">
        <v>30</v>
      </c>
      <c r="S12" s="7"/>
      <c r="T12" s="7"/>
      <c r="U12" s="120">
        <f t="shared" si="0"/>
        <v>331</v>
      </c>
      <c r="V12" s="8">
        <f t="shared" si="1"/>
        <v>1</v>
      </c>
      <c r="W12" s="7">
        <f t="shared" si="2"/>
        <v>12</v>
      </c>
      <c r="X12" s="12">
        <f t="shared" si="3"/>
        <v>0.70588235294117652</v>
      </c>
      <c r="Y12" s="7">
        <f t="shared" si="4"/>
        <v>2</v>
      </c>
      <c r="Z12" s="9">
        <f t="shared" si="5"/>
        <v>33.1</v>
      </c>
      <c r="AA12" s="98">
        <f t="shared" si="6"/>
        <v>1</v>
      </c>
      <c r="AB12" s="9">
        <f t="shared" si="7"/>
        <v>32.166666666666664</v>
      </c>
      <c r="AC12" s="99">
        <f t="shared" si="8"/>
        <v>1</v>
      </c>
      <c r="AD12" s="7">
        <f t="shared" si="9"/>
        <v>38</v>
      </c>
      <c r="AE12" s="7">
        <f t="shared" si="10"/>
        <v>2</v>
      </c>
      <c r="AF12" s="7">
        <f t="shared" si="11"/>
        <v>25</v>
      </c>
      <c r="AG12" s="7">
        <f t="shared" si="12"/>
        <v>386</v>
      </c>
      <c r="AH12" s="7">
        <f t="shared" si="13"/>
        <v>2</v>
      </c>
    </row>
    <row r="13" spans="1:39">
      <c r="A13" s="30" t="s">
        <v>32</v>
      </c>
      <c r="B13" s="82"/>
      <c r="C13" s="7"/>
      <c r="D13" s="28">
        <v>32</v>
      </c>
      <c r="E13" s="7">
        <v>27</v>
      </c>
      <c r="F13" s="7"/>
      <c r="G13" s="15"/>
      <c r="H13" s="7">
        <v>34</v>
      </c>
      <c r="I13" s="7"/>
      <c r="J13" s="7">
        <v>31</v>
      </c>
      <c r="K13" s="7"/>
      <c r="L13" s="7">
        <v>32</v>
      </c>
      <c r="M13" s="7"/>
      <c r="N13" s="7"/>
      <c r="O13" s="7">
        <v>36</v>
      </c>
      <c r="P13" s="7"/>
      <c r="Q13" s="7"/>
      <c r="R13" s="7"/>
      <c r="S13" s="7"/>
      <c r="T13" s="7"/>
      <c r="U13" s="120">
        <f t="shared" si="0"/>
        <v>192</v>
      </c>
      <c r="V13" s="8">
        <f t="shared" si="1"/>
        <v>11</v>
      </c>
      <c r="W13" s="7">
        <f t="shared" si="2"/>
        <v>6</v>
      </c>
      <c r="X13" s="12">
        <f t="shared" si="3"/>
        <v>0.35294117647058826</v>
      </c>
      <c r="Y13" s="7">
        <f t="shared" si="4"/>
        <v>12</v>
      </c>
      <c r="Z13" s="9">
        <f t="shared" si="5"/>
        <v>32</v>
      </c>
      <c r="AA13" s="98">
        <f t="shared" si="6"/>
        <v>5</v>
      </c>
      <c r="AB13" s="9">
        <f t="shared" si="7"/>
        <v>32</v>
      </c>
      <c r="AC13" s="99">
        <f t="shared" si="8"/>
        <v>2</v>
      </c>
      <c r="AD13" s="7">
        <f t="shared" si="9"/>
        <v>36</v>
      </c>
      <c r="AE13" s="7">
        <f t="shared" si="10"/>
        <v>6</v>
      </c>
      <c r="AF13" s="7">
        <f t="shared" si="11"/>
        <v>27</v>
      </c>
      <c r="AG13" s="7">
        <f t="shared" si="12"/>
        <v>192</v>
      </c>
      <c r="AH13" s="7">
        <f t="shared" si="13"/>
        <v>11</v>
      </c>
    </row>
    <row r="14" spans="1:39">
      <c r="A14" s="30" t="s">
        <v>1</v>
      </c>
      <c r="B14" s="82"/>
      <c r="C14" s="7">
        <v>32</v>
      </c>
      <c r="D14" s="28">
        <v>32</v>
      </c>
      <c r="E14" s="7">
        <v>30</v>
      </c>
      <c r="F14" s="7">
        <v>31</v>
      </c>
      <c r="G14" s="15"/>
      <c r="H14" s="7">
        <v>40</v>
      </c>
      <c r="I14" s="7">
        <v>32</v>
      </c>
      <c r="J14" s="95"/>
      <c r="K14" s="7"/>
      <c r="L14" s="118">
        <v>25</v>
      </c>
      <c r="M14" s="7">
        <v>30</v>
      </c>
      <c r="N14" s="7">
        <v>35</v>
      </c>
      <c r="O14" s="7">
        <v>32</v>
      </c>
      <c r="P14" s="7"/>
      <c r="Q14" s="118">
        <v>25</v>
      </c>
      <c r="R14" s="121">
        <v>27</v>
      </c>
      <c r="S14" s="7"/>
      <c r="T14" s="7"/>
      <c r="U14" s="120">
        <f t="shared" si="0"/>
        <v>321</v>
      </c>
      <c r="V14" s="8">
        <f t="shared" si="1"/>
        <v>3</v>
      </c>
      <c r="W14" s="7">
        <f t="shared" si="2"/>
        <v>12</v>
      </c>
      <c r="X14" s="12">
        <f t="shared" si="3"/>
        <v>0.70588235294117652</v>
      </c>
      <c r="Y14" s="7">
        <f t="shared" si="4"/>
        <v>2</v>
      </c>
      <c r="Z14" s="9">
        <f t="shared" si="5"/>
        <v>32.1</v>
      </c>
      <c r="AA14" s="98">
        <f t="shared" si="6"/>
        <v>3</v>
      </c>
      <c r="AB14" s="9">
        <f t="shared" si="7"/>
        <v>30.916666666666668</v>
      </c>
      <c r="AC14" s="99">
        <f t="shared" si="8"/>
        <v>3</v>
      </c>
      <c r="AD14" s="7">
        <f t="shared" si="9"/>
        <v>40</v>
      </c>
      <c r="AE14" s="7">
        <f t="shared" si="10"/>
        <v>1</v>
      </c>
      <c r="AF14" s="7">
        <f t="shared" si="11"/>
        <v>25</v>
      </c>
      <c r="AG14" s="7">
        <f t="shared" si="12"/>
        <v>371</v>
      </c>
      <c r="AH14" s="7">
        <f t="shared" si="13"/>
        <v>3</v>
      </c>
    </row>
    <row r="15" spans="1:39">
      <c r="A15" s="30" t="s">
        <v>7</v>
      </c>
      <c r="B15" s="82"/>
      <c r="C15" s="118">
        <v>24</v>
      </c>
      <c r="D15" s="121">
        <v>26</v>
      </c>
      <c r="E15" s="28">
        <v>27</v>
      </c>
      <c r="F15" s="7">
        <v>34</v>
      </c>
      <c r="G15" s="15"/>
      <c r="H15" s="7">
        <v>29</v>
      </c>
      <c r="I15" s="7">
        <v>25</v>
      </c>
      <c r="J15" s="7">
        <v>37</v>
      </c>
      <c r="K15" s="7"/>
      <c r="L15" s="95">
        <v>32</v>
      </c>
      <c r="M15" s="7">
        <v>35</v>
      </c>
      <c r="N15" s="7"/>
      <c r="O15" s="7">
        <v>36</v>
      </c>
      <c r="P15" s="118">
        <v>15</v>
      </c>
      <c r="Q15" s="7">
        <v>34</v>
      </c>
      <c r="R15" s="7"/>
      <c r="S15" s="7"/>
      <c r="T15" s="7"/>
      <c r="U15" s="120">
        <f t="shared" si="0"/>
        <v>315</v>
      </c>
      <c r="V15" s="8">
        <f t="shared" si="1"/>
        <v>5</v>
      </c>
      <c r="W15" s="7">
        <f t="shared" si="2"/>
        <v>12</v>
      </c>
      <c r="X15" s="12">
        <f t="shared" si="3"/>
        <v>0.70588235294117652</v>
      </c>
      <c r="Y15" s="7">
        <f t="shared" si="4"/>
        <v>2</v>
      </c>
      <c r="Z15" s="9">
        <f t="shared" si="5"/>
        <v>31.5</v>
      </c>
      <c r="AA15" s="98">
        <f t="shared" si="6"/>
        <v>6</v>
      </c>
      <c r="AB15" s="9">
        <f t="shared" si="7"/>
        <v>29.5</v>
      </c>
      <c r="AC15" s="99">
        <f t="shared" si="8"/>
        <v>7</v>
      </c>
      <c r="AD15" s="7">
        <f t="shared" si="9"/>
        <v>37</v>
      </c>
      <c r="AE15" s="7">
        <f t="shared" si="10"/>
        <v>3</v>
      </c>
      <c r="AF15" s="7">
        <f t="shared" si="11"/>
        <v>15</v>
      </c>
      <c r="AG15" s="7">
        <f t="shared" si="12"/>
        <v>354</v>
      </c>
      <c r="AH15" s="7">
        <f t="shared" si="13"/>
        <v>5</v>
      </c>
    </row>
    <row r="16" spans="1:39">
      <c r="A16" s="30" t="s">
        <v>6</v>
      </c>
      <c r="B16" s="82"/>
      <c r="C16" s="28">
        <v>34</v>
      </c>
      <c r="D16" s="28">
        <v>27</v>
      </c>
      <c r="E16" s="28">
        <v>35</v>
      </c>
      <c r="F16" s="7">
        <v>27</v>
      </c>
      <c r="G16" s="15"/>
      <c r="H16" s="7">
        <v>35</v>
      </c>
      <c r="I16" s="7">
        <v>28</v>
      </c>
      <c r="J16" s="7">
        <v>25</v>
      </c>
      <c r="K16" s="7"/>
      <c r="L16" s="7"/>
      <c r="M16" s="7"/>
      <c r="N16" s="121">
        <v>24</v>
      </c>
      <c r="O16" s="7">
        <v>33</v>
      </c>
      <c r="P16" s="118">
        <v>15</v>
      </c>
      <c r="Q16" s="7">
        <v>30</v>
      </c>
      <c r="R16" s="118">
        <v>22</v>
      </c>
      <c r="S16" s="7"/>
      <c r="T16" s="7"/>
      <c r="U16" s="120">
        <f t="shared" si="0"/>
        <v>298</v>
      </c>
      <c r="V16" s="8">
        <f t="shared" si="1"/>
        <v>7</v>
      </c>
      <c r="W16" s="7">
        <f t="shared" si="2"/>
        <v>12</v>
      </c>
      <c r="X16" s="12">
        <f t="shared" si="3"/>
        <v>0.70588235294117652</v>
      </c>
      <c r="Y16" s="7">
        <f t="shared" si="4"/>
        <v>2</v>
      </c>
      <c r="Z16" s="9">
        <f t="shared" si="5"/>
        <v>29.8</v>
      </c>
      <c r="AA16" s="98">
        <f t="shared" si="6"/>
        <v>8</v>
      </c>
      <c r="AB16" s="9">
        <f t="shared" si="7"/>
        <v>27.916666666666668</v>
      </c>
      <c r="AC16" s="99">
        <f t="shared" si="8"/>
        <v>8</v>
      </c>
      <c r="AD16" s="7">
        <f t="shared" si="9"/>
        <v>35</v>
      </c>
      <c r="AE16" s="7">
        <f t="shared" si="10"/>
        <v>8</v>
      </c>
      <c r="AF16" s="7">
        <f t="shared" si="11"/>
        <v>15</v>
      </c>
      <c r="AG16" s="7">
        <f t="shared" si="12"/>
        <v>335</v>
      </c>
      <c r="AH16" s="7">
        <f t="shared" si="13"/>
        <v>7</v>
      </c>
    </row>
    <row r="17" spans="1:35" s="11" customFormat="1">
      <c r="A17" s="10" t="s">
        <v>10</v>
      </c>
      <c r="B17" s="108">
        <f>COUNT(B5:B16)</f>
        <v>0</v>
      </c>
      <c r="C17" s="108">
        <f t="shared" ref="C17:T17" si="14">COUNT(C5:C16)</f>
        <v>9</v>
      </c>
      <c r="D17" s="108">
        <f t="shared" si="14"/>
        <v>11</v>
      </c>
      <c r="E17" s="108">
        <f t="shared" si="14"/>
        <v>11</v>
      </c>
      <c r="F17" s="108">
        <f t="shared" si="14"/>
        <v>11</v>
      </c>
      <c r="G17" s="108">
        <f t="shared" si="14"/>
        <v>0</v>
      </c>
      <c r="H17" s="108">
        <f t="shared" si="14"/>
        <v>8</v>
      </c>
      <c r="I17" s="108">
        <f t="shared" si="14"/>
        <v>9</v>
      </c>
      <c r="J17" s="108">
        <f t="shared" si="14"/>
        <v>7</v>
      </c>
      <c r="K17" s="108">
        <f t="shared" si="14"/>
        <v>6</v>
      </c>
      <c r="L17" s="108">
        <f t="shared" si="14"/>
        <v>6</v>
      </c>
      <c r="M17" s="108">
        <f t="shared" si="14"/>
        <v>10</v>
      </c>
      <c r="N17" s="108">
        <f t="shared" si="14"/>
        <v>8</v>
      </c>
      <c r="O17" s="108">
        <f t="shared" si="14"/>
        <v>11</v>
      </c>
      <c r="P17" s="108">
        <f t="shared" si="14"/>
        <v>6</v>
      </c>
      <c r="Q17" s="108">
        <f t="shared" si="14"/>
        <v>9</v>
      </c>
      <c r="R17" s="108">
        <f t="shared" si="14"/>
        <v>7</v>
      </c>
      <c r="S17" s="108">
        <f t="shared" ref="S17" si="15">COUNT(S5:S16)</f>
        <v>0</v>
      </c>
      <c r="T17" s="108">
        <f t="shared" si="14"/>
        <v>0</v>
      </c>
      <c r="U17" s="2"/>
      <c r="V17" s="2"/>
      <c r="W17" s="2"/>
      <c r="X17" s="2">
        <f>SUM(B17:T17)</f>
        <v>129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11" customFormat="1">
      <c r="A18" s="10" t="s">
        <v>24</v>
      </c>
      <c r="B18" s="109">
        <f>B17/COUNTA($A$5:$A$16)</f>
        <v>0</v>
      </c>
      <c r="C18" s="109">
        <f t="shared" ref="C18:T18" si="16">C17/COUNTA($A$5:$A$16)</f>
        <v>0.75</v>
      </c>
      <c r="D18" s="109">
        <f t="shared" si="16"/>
        <v>0.91666666666666663</v>
      </c>
      <c r="E18" s="109">
        <f t="shared" si="16"/>
        <v>0.91666666666666663</v>
      </c>
      <c r="F18" s="109">
        <f t="shared" si="16"/>
        <v>0.91666666666666663</v>
      </c>
      <c r="G18" s="109">
        <f t="shared" si="16"/>
        <v>0</v>
      </c>
      <c r="H18" s="109">
        <f t="shared" si="16"/>
        <v>0.66666666666666663</v>
      </c>
      <c r="I18" s="109">
        <f t="shared" si="16"/>
        <v>0.75</v>
      </c>
      <c r="J18" s="109">
        <f t="shared" si="16"/>
        <v>0.58333333333333337</v>
      </c>
      <c r="K18" s="109">
        <f t="shared" si="16"/>
        <v>0.5</v>
      </c>
      <c r="L18" s="109">
        <f t="shared" si="16"/>
        <v>0.5</v>
      </c>
      <c r="M18" s="109">
        <f t="shared" si="16"/>
        <v>0.83333333333333337</v>
      </c>
      <c r="N18" s="109">
        <f t="shared" si="16"/>
        <v>0.66666666666666663</v>
      </c>
      <c r="O18" s="109">
        <f t="shared" si="16"/>
        <v>0.91666666666666663</v>
      </c>
      <c r="P18" s="109">
        <f t="shared" si="16"/>
        <v>0.5</v>
      </c>
      <c r="Q18" s="109">
        <f t="shared" si="16"/>
        <v>0.75</v>
      </c>
      <c r="R18" s="109">
        <f t="shared" si="16"/>
        <v>0.58333333333333337</v>
      </c>
      <c r="S18" s="109">
        <f t="shared" ref="S18" si="17">S17/COUNTA($A$5:$A$16)</f>
        <v>0</v>
      </c>
      <c r="T18" s="109">
        <f t="shared" si="16"/>
        <v>0</v>
      </c>
      <c r="U18" s="2"/>
      <c r="V18" s="2"/>
      <c r="W18" s="2"/>
      <c r="X18" s="2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11" customFormat="1">
      <c r="A19" s="10" t="s">
        <v>11</v>
      </c>
      <c r="B19" s="108">
        <f>MAX(B5:B16)</f>
        <v>0</v>
      </c>
      <c r="C19" s="108">
        <f t="shared" ref="C19:T19" si="18">MAX(C5:C16)</f>
        <v>34</v>
      </c>
      <c r="D19" s="108">
        <f t="shared" si="18"/>
        <v>35</v>
      </c>
      <c r="E19" s="108">
        <f t="shared" si="18"/>
        <v>37</v>
      </c>
      <c r="F19" s="108">
        <f t="shared" si="18"/>
        <v>35</v>
      </c>
      <c r="G19" s="108">
        <f t="shared" si="18"/>
        <v>0</v>
      </c>
      <c r="H19" s="108">
        <f t="shared" si="18"/>
        <v>40</v>
      </c>
      <c r="I19" s="108">
        <f t="shared" si="18"/>
        <v>38</v>
      </c>
      <c r="J19" s="108">
        <f t="shared" si="18"/>
        <v>37</v>
      </c>
      <c r="K19" s="108">
        <f t="shared" si="18"/>
        <v>34</v>
      </c>
      <c r="L19" s="108">
        <f t="shared" si="18"/>
        <v>32</v>
      </c>
      <c r="M19" s="108">
        <f t="shared" si="18"/>
        <v>37</v>
      </c>
      <c r="N19" s="108">
        <f t="shared" si="18"/>
        <v>35</v>
      </c>
      <c r="O19" s="108">
        <f t="shared" si="18"/>
        <v>36</v>
      </c>
      <c r="P19" s="108">
        <f t="shared" si="18"/>
        <v>15</v>
      </c>
      <c r="Q19" s="108">
        <f t="shared" si="18"/>
        <v>35</v>
      </c>
      <c r="R19" s="108">
        <f t="shared" si="18"/>
        <v>30</v>
      </c>
      <c r="S19" s="108">
        <f t="shared" ref="S19" si="19">MAX(S5:S16)</f>
        <v>0</v>
      </c>
      <c r="T19" s="108">
        <f t="shared" si="18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>
        <f>MAX(AD5:AD16)</f>
        <v>40</v>
      </c>
      <c r="AE19" s="2"/>
      <c r="AF19" s="2"/>
      <c r="AG19" s="2"/>
      <c r="AH19" s="2"/>
      <c r="AI19" s="2"/>
    </row>
    <row r="20" spans="1:35" s="11" customFormat="1">
      <c r="A20" s="10" t="s">
        <v>12</v>
      </c>
      <c r="B20" s="108">
        <f>MIN(B5:B16)</f>
        <v>0</v>
      </c>
      <c r="C20" s="108">
        <f t="shared" ref="C20:T20" si="20">MIN(C5:C16)</f>
        <v>23</v>
      </c>
      <c r="D20" s="108">
        <f t="shared" si="20"/>
        <v>24</v>
      </c>
      <c r="E20" s="108">
        <f t="shared" si="20"/>
        <v>15</v>
      </c>
      <c r="F20" s="108">
        <f t="shared" si="20"/>
        <v>16</v>
      </c>
      <c r="G20" s="108">
        <f t="shared" si="20"/>
        <v>0</v>
      </c>
      <c r="H20" s="108">
        <f t="shared" si="20"/>
        <v>22</v>
      </c>
      <c r="I20" s="108">
        <f t="shared" si="20"/>
        <v>25</v>
      </c>
      <c r="J20" s="108">
        <f t="shared" si="20"/>
        <v>25</v>
      </c>
      <c r="K20" s="108">
        <f t="shared" si="20"/>
        <v>26</v>
      </c>
      <c r="L20" s="108">
        <f t="shared" si="20"/>
        <v>25</v>
      </c>
      <c r="M20" s="108">
        <f t="shared" si="20"/>
        <v>26</v>
      </c>
      <c r="N20" s="108">
        <f t="shared" si="20"/>
        <v>21</v>
      </c>
      <c r="O20" s="108">
        <f t="shared" si="20"/>
        <v>27</v>
      </c>
      <c r="P20" s="108">
        <f t="shared" si="20"/>
        <v>15</v>
      </c>
      <c r="Q20" s="108">
        <f t="shared" si="20"/>
        <v>23</v>
      </c>
      <c r="R20" s="108">
        <f t="shared" si="20"/>
        <v>22</v>
      </c>
      <c r="S20" s="108">
        <f t="shared" ref="S20" si="21">MIN(S5:S16)</f>
        <v>0</v>
      </c>
      <c r="T20" s="108">
        <f t="shared" si="20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>
        <f>MIN(AD5:AD16)</f>
        <v>29</v>
      </c>
      <c r="AE20" s="2"/>
      <c r="AF20" s="2"/>
      <c r="AG20" s="2"/>
      <c r="AH20" s="2"/>
      <c r="AI20" s="2"/>
    </row>
    <row r="25" spans="1:35">
      <c r="A25" t="s">
        <v>21</v>
      </c>
      <c r="B25" s="1">
        <v>17</v>
      </c>
    </row>
    <row r="26" spans="1:35">
      <c r="X26" s="24"/>
    </row>
  </sheetData>
  <sortState ref="A5:AM16">
    <sortCondition ref="A5:A16"/>
  </sortState>
  <mergeCells count="3">
    <mergeCell ref="A1:AH1"/>
    <mergeCell ref="A3:AH3"/>
    <mergeCell ref="A2:AH2"/>
  </mergeCells>
  <phoneticPr fontId="5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ignoredErrors>
    <ignoredError sqref="B20:M20 B17:L17 B19:L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P16"/>
  <sheetViews>
    <sheetView showGridLines="0" workbookViewId="0">
      <selection activeCell="L11" sqref="L11"/>
    </sheetView>
  </sheetViews>
  <sheetFormatPr defaultRowHeight="12.75"/>
  <cols>
    <col min="1" max="1" width="4.28515625" customWidth="1"/>
    <col min="2" max="2" width="13.140625" customWidth="1"/>
    <col min="3" max="14" width="4.140625" customWidth="1"/>
    <col min="15" max="15" width="5" customWidth="1"/>
    <col min="16" max="16" width="4.42578125" customWidth="1"/>
    <col min="17" max="17" width="3.85546875" customWidth="1"/>
  </cols>
  <sheetData>
    <row r="2" spans="1:16" ht="26.25">
      <c r="B2" s="37" t="s">
        <v>38</v>
      </c>
    </row>
    <row r="3" spans="1:16" ht="13.5" customHeight="1"/>
    <row r="4" spans="1:16" ht="45" customHeight="1">
      <c r="B4" s="85"/>
      <c r="C4" s="58" t="s">
        <v>0</v>
      </c>
      <c r="D4" s="58" t="s">
        <v>9</v>
      </c>
      <c r="E4" s="58" t="s">
        <v>2</v>
      </c>
      <c r="F4" s="58" t="s">
        <v>8</v>
      </c>
      <c r="G4" s="58" t="s">
        <v>3</v>
      </c>
      <c r="H4" s="58" t="s">
        <v>23</v>
      </c>
      <c r="I4" s="58" t="s">
        <v>5</v>
      </c>
      <c r="J4" s="58" t="s">
        <v>4</v>
      </c>
      <c r="K4" s="58" t="s">
        <v>32</v>
      </c>
      <c r="L4" s="58" t="s">
        <v>1</v>
      </c>
      <c r="M4" s="58" t="s">
        <v>7</v>
      </c>
      <c r="N4" s="58" t="s">
        <v>6</v>
      </c>
      <c r="O4" s="59" t="s">
        <v>51</v>
      </c>
      <c r="P4" s="83" t="s">
        <v>52</v>
      </c>
    </row>
    <row r="5" spans="1:16" ht="17.25" customHeight="1">
      <c r="A5">
        <v>1</v>
      </c>
      <c r="B5" s="60" t="s">
        <v>0</v>
      </c>
      <c r="C5" s="62"/>
      <c r="D5" s="63">
        <v>1</v>
      </c>
      <c r="E5" s="93">
        <v>0.5</v>
      </c>
      <c r="F5" s="63">
        <v>1</v>
      </c>
      <c r="G5" s="63">
        <v>1</v>
      </c>
      <c r="H5" s="63">
        <v>1</v>
      </c>
      <c r="I5" s="63">
        <v>1</v>
      </c>
      <c r="J5" s="63">
        <v>0</v>
      </c>
      <c r="K5" s="63">
        <v>1</v>
      </c>
      <c r="L5" s="63">
        <v>0</v>
      </c>
      <c r="M5" s="63">
        <v>1</v>
      </c>
      <c r="N5" s="63">
        <v>1</v>
      </c>
      <c r="O5" s="61">
        <f>SUM(C5:N5)</f>
        <v>8.5</v>
      </c>
      <c r="P5" s="84">
        <f>COUNT(C5:N5)</f>
        <v>11</v>
      </c>
    </row>
    <row r="6" spans="1:16" ht="17.25" customHeight="1">
      <c r="A6">
        <v>2</v>
      </c>
      <c r="B6" s="60" t="s">
        <v>9</v>
      </c>
      <c r="C6" s="63">
        <v>0</v>
      </c>
      <c r="D6" s="62"/>
      <c r="E6" s="63">
        <v>1</v>
      </c>
      <c r="F6" s="63">
        <v>1</v>
      </c>
      <c r="G6" s="63">
        <v>1</v>
      </c>
      <c r="H6" s="63">
        <v>1</v>
      </c>
      <c r="I6" s="63"/>
      <c r="J6" s="63">
        <v>0</v>
      </c>
      <c r="K6" s="63">
        <v>1</v>
      </c>
      <c r="L6" s="63">
        <v>0</v>
      </c>
      <c r="M6" s="63">
        <v>1</v>
      </c>
      <c r="N6" s="63">
        <v>1</v>
      </c>
      <c r="O6" s="61">
        <f t="shared" ref="O6:O16" si="0">SUM(C6:N6)</f>
        <v>7</v>
      </c>
      <c r="P6" s="84">
        <f t="shared" ref="P6:P16" si="1">COUNT(C6:N6)</f>
        <v>10</v>
      </c>
    </row>
    <row r="7" spans="1:16" ht="17.25" customHeight="1">
      <c r="A7">
        <v>3</v>
      </c>
      <c r="B7" s="60" t="s">
        <v>2</v>
      </c>
      <c r="C7" s="93">
        <v>0.5</v>
      </c>
      <c r="D7" s="63">
        <v>0</v>
      </c>
      <c r="E7" s="62"/>
      <c r="F7" s="63">
        <v>0</v>
      </c>
      <c r="G7" s="63">
        <v>1</v>
      </c>
      <c r="H7" s="63">
        <v>1</v>
      </c>
      <c r="I7" s="63">
        <v>1</v>
      </c>
      <c r="J7" s="63"/>
      <c r="K7" s="63">
        <v>1</v>
      </c>
      <c r="L7" s="63">
        <v>0</v>
      </c>
      <c r="M7" s="63">
        <v>0</v>
      </c>
      <c r="N7" s="63">
        <v>0</v>
      </c>
      <c r="O7" s="61">
        <f t="shared" si="0"/>
        <v>4.5</v>
      </c>
      <c r="P7" s="84">
        <f t="shared" si="1"/>
        <v>10</v>
      </c>
    </row>
    <row r="8" spans="1:16" ht="17.25" customHeight="1">
      <c r="A8">
        <v>4</v>
      </c>
      <c r="B8" s="60" t="s">
        <v>8</v>
      </c>
      <c r="C8" s="63">
        <v>0</v>
      </c>
      <c r="D8" s="63">
        <v>0</v>
      </c>
      <c r="E8" s="63">
        <v>1</v>
      </c>
      <c r="F8" s="62"/>
      <c r="G8" s="93">
        <v>0.5</v>
      </c>
      <c r="H8" s="63">
        <v>1</v>
      </c>
      <c r="I8" s="63">
        <v>1</v>
      </c>
      <c r="J8" s="63">
        <v>1</v>
      </c>
      <c r="K8" s="63">
        <v>1</v>
      </c>
      <c r="L8" s="63">
        <v>1</v>
      </c>
      <c r="M8" s="63">
        <v>1</v>
      </c>
      <c r="N8" s="63">
        <v>1</v>
      </c>
      <c r="O8" s="61">
        <f t="shared" si="0"/>
        <v>8.5</v>
      </c>
      <c r="P8" s="84">
        <f t="shared" si="1"/>
        <v>11</v>
      </c>
    </row>
    <row r="9" spans="1:16" ht="17.25" customHeight="1">
      <c r="A9">
        <v>5</v>
      </c>
      <c r="B9" s="60" t="s">
        <v>3</v>
      </c>
      <c r="C9" s="63">
        <v>0</v>
      </c>
      <c r="D9" s="63">
        <v>0</v>
      </c>
      <c r="E9" s="63">
        <v>0</v>
      </c>
      <c r="F9" s="93">
        <v>0.5</v>
      </c>
      <c r="G9" s="62"/>
      <c r="H9" s="63">
        <v>1</v>
      </c>
      <c r="I9" s="63">
        <v>1</v>
      </c>
      <c r="J9" s="63">
        <v>0</v>
      </c>
      <c r="K9" s="63">
        <v>1</v>
      </c>
      <c r="L9" s="63">
        <v>0</v>
      </c>
      <c r="M9" s="63">
        <v>1</v>
      </c>
      <c r="N9" s="63">
        <v>1</v>
      </c>
      <c r="O9" s="61">
        <f t="shared" si="0"/>
        <v>5.5</v>
      </c>
      <c r="P9" s="84">
        <f t="shared" si="1"/>
        <v>11</v>
      </c>
    </row>
    <row r="10" spans="1:16" ht="17.25" customHeight="1">
      <c r="A10">
        <v>6</v>
      </c>
      <c r="B10" s="60" t="s">
        <v>23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2"/>
      <c r="I10" s="63">
        <v>0</v>
      </c>
      <c r="J10" s="63">
        <v>0</v>
      </c>
      <c r="K10" s="63">
        <v>1</v>
      </c>
      <c r="L10" s="63">
        <v>0</v>
      </c>
      <c r="M10" s="63">
        <v>0</v>
      </c>
      <c r="N10" s="63">
        <v>0</v>
      </c>
      <c r="O10" s="61">
        <f t="shared" si="0"/>
        <v>1</v>
      </c>
      <c r="P10" s="84">
        <f t="shared" si="1"/>
        <v>11</v>
      </c>
    </row>
    <row r="11" spans="1:16" ht="17.25" customHeight="1">
      <c r="A11">
        <v>7</v>
      </c>
      <c r="B11" s="60" t="s">
        <v>5</v>
      </c>
      <c r="C11" s="63">
        <v>0</v>
      </c>
      <c r="D11" s="63"/>
      <c r="E11" s="63">
        <v>0</v>
      </c>
      <c r="F11" s="63">
        <v>0</v>
      </c>
      <c r="G11" s="63">
        <v>0</v>
      </c>
      <c r="H11" s="63">
        <v>1</v>
      </c>
      <c r="I11" s="62"/>
      <c r="J11" s="63">
        <v>0</v>
      </c>
      <c r="K11" s="63">
        <v>1</v>
      </c>
      <c r="L11" s="63">
        <v>1</v>
      </c>
      <c r="M11" s="63">
        <v>0</v>
      </c>
      <c r="N11" s="63">
        <v>0</v>
      </c>
      <c r="O11" s="61">
        <f t="shared" si="0"/>
        <v>3</v>
      </c>
      <c r="P11" s="84">
        <f t="shared" si="1"/>
        <v>10</v>
      </c>
    </row>
    <row r="12" spans="1:16" ht="17.25" customHeight="1">
      <c r="A12">
        <v>8</v>
      </c>
      <c r="B12" s="60" t="s">
        <v>4</v>
      </c>
      <c r="C12" s="63">
        <v>1</v>
      </c>
      <c r="D12" s="63">
        <v>1</v>
      </c>
      <c r="E12" s="63"/>
      <c r="F12" s="63">
        <v>0</v>
      </c>
      <c r="G12" s="63">
        <v>1</v>
      </c>
      <c r="H12" s="63">
        <v>1</v>
      </c>
      <c r="I12" s="63">
        <v>1</v>
      </c>
      <c r="J12" s="62"/>
      <c r="K12" s="63">
        <v>1</v>
      </c>
      <c r="L12" s="63">
        <v>0</v>
      </c>
      <c r="M12" s="63">
        <v>1</v>
      </c>
      <c r="N12" s="63">
        <v>1</v>
      </c>
      <c r="O12" s="61">
        <f t="shared" si="0"/>
        <v>8</v>
      </c>
      <c r="P12" s="84">
        <f t="shared" si="1"/>
        <v>10</v>
      </c>
    </row>
    <row r="13" spans="1:16" ht="17.25" customHeight="1">
      <c r="A13">
        <v>9</v>
      </c>
      <c r="B13" s="60" t="s">
        <v>32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2"/>
      <c r="L13" s="63">
        <v>0</v>
      </c>
      <c r="M13" s="63">
        <v>0</v>
      </c>
      <c r="N13" s="63">
        <v>0</v>
      </c>
      <c r="O13" s="61">
        <f t="shared" si="0"/>
        <v>0</v>
      </c>
      <c r="P13" s="84">
        <f t="shared" si="1"/>
        <v>11</v>
      </c>
    </row>
    <row r="14" spans="1:16" ht="17.25" customHeight="1">
      <c r="A14">
        <v>10</v>
      </c>
      <c r="B14" s="60" t="s">
        <v>1</v>
      </c>
      <c r="C14" s="63">
        <v>1</v>
      </c>
      <c r="D14" s="63">
        <v>1</v>
      </c>
      <c r="E14" s="63">
        <v>1</v>
      </c>
      <c r="F14" s="63">
        <v>0</v>
      </c>
      <c r="G14" s="63">
        <v>1</v>
      </c>
      <c r="H14" s="63">
        <v>1</v>
      </c>
      <c r="I14" s="63">
        <v>0</v>
      </c>
      <c r="J14" s="63">
        <v>1</v>
      </c>
      <c r="K14" s="63">
        <v>1</v>
      </c>
      <c r="L14" s="62"/>
      <c r="M14" s="63">
        <v>0</v>
      </c>
      <c r="N14" s="63">
        <v>0</v>
      </c>
      <c r="O14" s="61">
        <f t="shared" si="0"/>
        <v>7</v>
      </c>
      <c r="P14" s="84">
        <f t="shared" si="1"/>
        <v>11</v>
      </c>
    </row>
    <row r="15" spans="1:16" ht="17.25" customHeight="1">
      <c r="A15">
        <v>11</v>
      </c>
      <c r="B15" s="60" t="s">
        <v>7</v>
      </c>
      <c r="C15" s="63">
        <v>0</v>
      </c>
      <c r="D15" s="63">
        <v>0</v>
      </c>
      <c r="E15" s="63">
        <v>1</v>
      </c>
      <c r="F15" s="63">
        <v>0</v>
      </c>
      <c r="G15" s="63">
        <v>0</v>
      </c>
      <c r="H15" s="63">
        <v>1</v>
      </c>
      <c r="I15" s="63">
        <v>1</v>
      </c>
      <c r="J15" s="63">
        <v>0</v>
      </c>
      <c r="K15" s="63">
        <v>1</v>
      </c>
      <c r="L15" s="63">
        <v>1</v>
      </c>
      <c r="M15" s="62"/>
      <c r="N15" s="63">
        <v>1</v>
      </c>
      <c r="O15" s="61">
        <f t="shared" si="0"/>
        <v>6</v>
      </c>
      <c r="P15" s="84">
        <f t="shared" si="1"/>
        <v>11</v>
      </c>
    </row>
    <row r="16" spans="1:16" ht="17.25" customHeight="1">
      <c r="A16">
        <v>12</v>
      </c>
      <c r="B16" s="60" t="s">
        <v>6</v>
      </c>
      <c r="C16" s="63">
        <v>0</v>
      </c>
      <c r="D16" s="63">
        <v>0</v>
      </c>
      <c r="E16" s="63">
        <v>1</v>
      </c>
      <c r="F16" s="63">
        <v>0</v>
      </c>
      <c r="G16" s="63">
        <v>0</v>
      </c>
      <c r="H16" s="63">
        <v>1</v>
      </c>
      <c r="I16" s="63">
        <v>1</v>
      </c>
      <c r="J16" s="63">
        <v>0</v>
      </c>
      <c r="K16" s="63">
        <v>1</v>
      </c>
      <c r="L16" s="63">
        <v>1</v>
      </c>
      <c r="M16" s="63">
        <v>0</v>
      </c>
      <c r="N16" s="62"/>
      <c r="O16" s="61">
        <f t="shared" si="0"/>
        <v>5</v>
      </c>
      <c r="P16" s="84">
        <f t="shared" si="1"/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C32" sqref="C32"/>
    </sheetView>
  </sheetViews>
  <sheetFormatPr defaultRowHeight="12.75"/>
  <sheetData>
    <row r="1" spans="1:2">
      <c r="A1">
        <v>1</v>
      </c>
      <c r="B1">
        <v>12</v>
      </c>
    </row>
    <row r="2" spans="1:2">
      <c r="A2">
        <v>2</v>
      </c>
      <c r="B2">
        <v>10</v>
      </c>
    </row>
    <row r="3" spans="1:2">
      <c r="A3">
        <v>3</v>
      </c>
      <c r="B3">
        <v>8</v>
      </c>
    </row>
    <row r="4" spans="1:2">
      <c r="A4">
        <v>4</v>
      </c>
      <c r="B4">
        <v>7</v>
      </c>
    </row>
    <row r="5" spans="1:2">
      <c r="A5">
        <v>5</v>
      </c>
      <c r="B5">
        <v>6</v>
      </c>
    </row>
    <row r="6" spans="1:2">
      <c r="A6">
        <v>6</v>
      </c>
      <c r="B6">
        <v>5</v>
      </c>
    </row>
    <row r="7" spans="1:2">
      <c r="A7">
        <v>7</v>
      </c>
      <c r="B7">
        <v>4</v>
      </c>
    </row>
    <row r="8" spans="1:2">
      <c r="A8">
        <v>8</v>
      </c>
      <c r="B8">
        <v>3</v>
      </c>
    </row>
    <row r="9" spans="1:2">
      <c r="A9">
        <v>9</v>
      </c>
      <c r="B9">
        <v>2</v>
      </c>
    </row>
    <row r="10" spans="1:2">
      <c r="A10">
        <v>10</v>
      </c>
      <c r="B10">
        <v>1</v>
      </c>
    </row>
    <row r="11" spans="1:2">
      <c r="A11">
        <v>11</v>
      </c>
      <c r="B11">
        <v>0</v>
      </c>
    </row>
    <row r="12" spans="1:2">
      <c r="A12">
        <v>12</v>
      </c>
      <c r="B12">
        <v>0</v>
      </c>
    </row>
    <row r="16" spans="1:2">
      <c r="A16" s="36" t="s">
        <v>21</v>
      </c>
    </row>
    <row r="17" spans="1:2">
      <c r="A17">
        <v>1</v>
      </c>
      <c r="B17" s="50">
        <v>39945</v>
      </c>
    </row>
    <row r="18" spans="1:2">
      <c r="A18">
        <v>2</v>
      </c>
      <c r="B18" s="50">
        <v>39952</v>
      </c>
    </row>
    <row r="19" spans="1:2">
      <c r="A19">
        <v>3</v>
      </c>
      <c r="B19" s="50">
        <v>39959</v>
      </c>
    </row>
    <row r="20" spans="1:2">
      <c r="A20">
        <v>4</v>
      </c>
      <c r="B20" s="50">
        <v>39966</v>
      </c>
    </row>
    <row r="21" spans="1:2">
      <c r="A21">
        <v>5</v>
      </c>
      <c r="B21" s="50">
        <v>39973</v>
      </c>
    </row>
    <row r="22" spans="1:2">
      <c r="A22">
        <v>6</v>
      </c>
      <c r="B22" s="50">
        <v>39987</v>
      </c>
    </row>
    <row r="23" spans="1:2">
      <c r="A23">
        <v>7</v>
      </c>
      <c r="B23" s="50">
        <v>39994</v>
      </c>
    </row>
    <row r="24" spans="1:2">
      <c r="A24">
        <v>8</v>
      </c>
      <c r="B24" s="50">
        <v>40008</v>
      </c>
    </row>
    <row r="25" spans="1:2">
      <c r="A25">
        <v>9</v>
      </c>
      <c r="B25" s="50">
        <v>40015</v>
      </c>
    </row>
    <row r="26" spans="1:2">
      <c r="A26">
        <v>10</v>
      </c>
      <c r="B26" s="50">
        <v>40022</v>
      </c>
    </row>
    <row r="27" spans="1:2">
      <c r="A27">
        <v>11</v>
      </c>
      <c r="B27" s="50">
        <v>40029</v>
      </c>
    </row>
    <row r="28" spans="1:2">
      <c r="A28">
        <v>12</v>
      </c>
      <c r="B28" s="50">
        <v>40036</v>
      </c>
    </row>
    <row r="29" spans="1:2">
      <c r="A29">
        <v>13</v>
      </c>
      <c r="B29" s="50">
        <v>40043</v>
      </c>
    </row>
    <row r="30" spans="1:2">
      <c r="A30">
        <v>14</v>
      </c>
      <c r="B30" s="50">
        <v>40050</v>
      </c>
    </row>
    <row r="31" spans="1:2">
      <c r="A31">
        <v>15</v>
      </c>
      <c r="B31" s="50">
        <v>40057</v>
      </c>
    </row>
    <row r="32" spans="1:2">
      <c r="A32">
        <v>16</v>
      </c>
      <c r="B32" s="50">
        <v>40064</v>
      </c>
    </row>
    <row r="33" spans="1:2">
      <c r="A33">
        <v>17</v>
      </c>
      <c r="B33" s="50">
        <v>40071</v>
      </c>
    </row>
    <row r="34" spans="1:2">
      <c r="B34" s="50"/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22"/>
  <sheetViews>
    <sheetView workbookViewId="0">
      <selection activeCell="F4" sqref="F4"/>
    </sheetView>
  </sheetViews>
  <sheetFormatPr defaultRowHeight="12.75"/>
  <cols>
    <col min="1" max="1" width="18.42578125" customWidth="1"/>
    <col min="2" max="23" width="5.7109375" customWidth="1"/>
    <col min="24" max="26" width="6" customWidth="1"/>
    <col min="27" max="27" width="6.5703125" customWidth="1"/>
  </cols>
  <sheetData>
    <row r="1" spans="1:27" ht="33.75">
      <c r="A1" s="126" t="str">
        <f>Punktakeppni!A1</f>
        <v>Nafnlausa golffélagið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21"/>
    </row>
    <row r="2" spans="1:27" ht="23.25">
      <c r="A2" s="132" t="str">
        <f>Punktakeppni!A3</f>
        <v>Úrslit sumarsins 2009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22"/>
    </row>
    <row r="3" spans="1:27" s="35" customFormat="1" ht="23.25">
      <c r="A3" s="32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</row>
    <row r="4" spans="1:27" s="18" customFormat="1" ht="89.25">
      <c r="A4" s="4"/>
      <c r="B4" s="13">
        <f>Punktakeppni!B4</f>
        <v>39945</v>
      </c>
      <c r="C4" s="13">
        <f>Punktakeppni!C4</f>
        <v>39952</v>
      </c>
      <c r="D4" s="13">
        <f>Punktakeppni!D4</f>
        <v>39959</v>
      </c>
      <c r="E4" s="13">
        <f>Punktakeppni!E4</f>
        <v>39966</v>
      </c>
      <c r="F4" s="13">
        <f>Punktakeppni!F4</f>
        <v>39973</v>
      </c>
      <c r="G4" s="13">
        <f>Punktakeppni!G4</f>
        <v>39980</v>
      </c>
      <c r="H4" s="13">
        <f>Punktakeppni!H4</f>
        <v>39987</v>
      </c>
      <c r="I4" s="13">
        <f>Punktakeppni!I4</f>
        <v>39994</v>
      </c>
      <c r="J4" s="14">
        <f>Punktakeppni!J4</f>
        <v>40001</v>
      </c>
      <c r="K4" s="13">
        <f>Punktakeppni!K4</f>
        <v>40008</v>
      </c>
      <c r="L4" s="13">
        <f>Punktakeppni!L4</f>
        <v>40015</v>
      </c>
      <c r="M4" s="13">
        <f>Punktakeppni!M4</f>
        <v>40022</v>
      </c>
      <c r="N4" s="13">
        <f>Punktakeppni!N4</f>
        <v>40029</v>
      </c>
      <c r="O4" s="13">
        <f>Punktakeppni!O4</f>
        <v>40036</v>
      </c>
      <c r="P4" s="13">
        <f>Punktakeppni!P4</f>
        <v>40043</v>
      </c>
      <c r="Q4" s="13">
        <f>Punktakeppni!Q4</f>
        <v>40050</v>
      </c>
      <c r="R4" s="13">
        <f>Punktakeppni!R4</f>
        <v>40057</v>
      </c>
      <c r="S4" s="13">
        <f>Punktakeppni!S4</f>
        <v>40064</v>
      </c>
      <c r="T4" s="13">
        <f>Punktakeppni!T4</f>
        <v>40071</v>
      </c>
      <c r="U4" s="6" t="str">
        <f>Punktakeppni!U4</f>
        <v>Samtals bestu 10</v>
      </c>
      <c r="V4" s="6" t="str">
        <f>Punktakeppni!V4</f>
        <v>Sæti</v>
      </c>
      <c r="W4" s="6" t="s">
        <v>18</v>
      </c>
      <c r="X4" s="6" t="s">
        <v>27</v>
      </c>
      <c r="Y4" s="6" t="s">
        <v>28</v>
      </c>
      <c r="Z4" s="6" t="s">
        <v>29</v>
      </c>
      <c r="AA4" s="6" t="s">
        <v>30</v>
      </c>
    </row>
    <row r="5" spans="1:27">
      <c r="A5" s="4" t="str">
        <f>Punktakeppni!A5</f>
        <v>Aron</v>
      </c>
      <c r="B5" s="7" t="str">
        <f>IF(ISNUMBER(Punktakeppni!B5),VLOOKUP(RANK(Punktakeppni!B5,Punktakeppni!B$5:B$16),Stigagjöf,2,FALSE),"")</f>
        <v/>
      </c>
      <c r="C5" s="7">
        <f>IF(ISNUMBER(Punktakeppni!C5),VLOOKUP(RANK(Punktakeppni!C5,Punktakeppni!C$5:C$16),Stigagjöf,2,FALSE),"")</f>
        <v>6</v>
      </c>
      <c r="D5" s="7" t="str">
        <f>IF(ISNUMBER(Punktakeppni!D5),VLOOKUP(RANK(Punktakeppni!D5,Punktakeppni!D$5:D$16),Stigagjöf,2,FALSE),"")</f>
        <v/>
      </c>
      <c r="E5" s="28">
        <f>IF(ISNUMBER(Punktakeppni!E5),VLOOKUP(RANK(Punktakeppni!E5,Punktakeppni!E$5:E$16),Stigagjöf,2,FALSE),"")</f>
        <v>10</v>
      </c>
      <c r="F5" s="28">
        <f>IF(ISNUMBER(Punktakeppni!F5),VLOOKUP(RANK(Punktakeppni!F5,Punktakeppni!F$5:F$16),Stigagjöf,2,FALSE),"")</f>
        <v>12</v>
      </c>
      <c r="G5" s="134" t="s">
        <v>35</v>
      </c>
      <c r="H5" s="28">
        <f>IF(ISNUMBER(Punktakeppni!H5),VLOOKUP(RANK(Punktakeppni!H5,Punktakeppni!H$5:H$16),Stigagjöf,2,FALSE),"")</f>
        <v>10</v>
      </c>
      <c r="I5" s="28">
        <f>IF(ISNUMBER(Punktakeppni!I5),VLOOKUP(RANK(Punktakeppni!I5,Punktakeppni!I$5:I$16),Stigagjöf,2,FALSE),"")</f>
        <v>10</v>
      </c>
      <c r="J5" s="134" t="s">
        <v>36</v>
      </c>
      <c r="K5" s="7" t="str">
        <f>IF(ISNUMBER(Punktakeppni!K5),VLOOKUP(RANK(Punktakeppni!K5,Punktakeppni!K$5:K$16),Stigagjöf,2,FALSE),"")</f>
        <v/>
      </c>
      <c r="L5" s="7">
        <f>IF(ISNUMBER(Punktakeppni!L5),VLOOKUP(RANK(Punktakeppni!L5,Punktakeppni!L$5:L$16),Stigagjöf,2,FALSE),"")</f>
        <v>7</v>
      </c>
      <c r="M5" s="7">
        <f>IF(ISNUMBER(Punktakeppni!M5),VLOOKUP(RANK(Punktakeppni!M5,Punktakeppni!M$5:M$16),Stigagjöf,2,FALSE),"")</f>
        <v>5</v>
      </c>
      <c r="N5" s="7">
        <f>IF(ISNUMBER(Punktakeppni!N5),VLOOKUP(RANK(Punktakeppni!N5,Punktakeppni!N$5:N$16),Stigagjöf,2,FALSE),"")</f>
        <v>7</v>
      </c>
      <c r="O5" s="7" t="str">
        <f>IF(ISNUMBER(Punktakeppni!O5),VLOOKUP(RANK(Punktakeppni!O5,Punktakeppni!O$5:O$16),Stigagjöf,2,FALSE),"")</f>
        <v/>
      </c>
      <c r="P5" s="7">
        <f>IF(ISNUMBER(Punktakeppni!P5),VLOOKUP(RANK(Punktakeppni!P5,Punktakeppni!P$5:P$16),Stigagjöf,2,FALSE),"")</f>
        <v>12</v>
      </c>
      <c r="Q5" s="7">
        <f>IF(ISNUMBER(Punktakeppni!Q5),VLOOKUP(RANK(Punktakeppni!Q5,Punktakeppni!Q$5:Q$16),Stigagjöf,2,FALSE),"")</f>
        <v>8</v>
      </c>
      <c r="R5" s="7">
        <f>IF(ISNUMBER(Punktakeppni!R5),VLOOKUP(RANK(Punktakeppni!R5,Punktakeppni!R$5:R$16),Stigagjöf,2,FALSE),"")</f>
        <v>12</v>
      </c>
      <c r="S5" s="7" t="str">
        <f>IF(ISNUMBER(Punktakeppni!S5),VLOOKUP(RANK(Punktakeppni!S5,Punktakeppni!S$5:S$16),Stigagjöf,2,FALSE),"")</f>
        <v/>
      </c>
      <c r="T5" s="7" t="str">
        <f>IF(ISNUMBER(Punktakeppni!T5),VLOOKUP(RANK(Punktakeppni!T5,Punktakeppni!T$5:T$16),Stigagjöf,2,FALSE),"")</f>
        <v/>
      </c>
      <c r="U5" s="8">
        <f t="array" ref="U5">IF(COUNT(B5:T5) &gt; 0,LARGE(B5:T5,1),0)+
IF(COUNT(B5:T5) &gt; 1,LARGE(B5:T5,2),0)+
IF(COUNT(B5:T5) &gt; 2,LARGE(B5:T5,3),0)+
IF(COUNT(B5:T5) &gt; 3,LARGE(B5:T5,4),0)+
IF(COUNT(B5:T5) &gt; 4,LARGE(B5:T5,5),0)+
IF(COUNT(B5:T5) &gt; 5,LARGE(B5:T5,6),0)+
IF(COUNT(B5:T5) &gt; 6,LARGE(B5:T5,7),0)+
IF(COUNT(B5:T5) &gt; 7,LARGE(B5:T5,8),0)+IF(COUNT(B5:T5) &gt; 8,LARGE(B5:T5,9),0)+IF(COUNT(B5:T5) &gt; 9,LARGE(B5:T5,10),0)</f>
        <v>94</v>
      </c>
      <c r="V5" s="8">
        <f t="shared" ref="V5:V16" si="0">RANK(U5,$U$5:$U$16,0)</f>
        <v>1</v>
      </c>
      <c r="W5" s="23">
        <f>SUM(B5:T5)</f>
        <v>99</v>
      </c>
      <c r="X5" s="20">
        <f>U5/MIN(10,COUNT(B5:T5))</f>
        <v>9.4</v>
      </c>
      <c r="Y5" s="1">
        <f>RANK(X5,$X$5:$X$16)</f>
        <v>1</v>
      </c>
      <c r="Z5" s="1">
        <f>COUNTIF(B5:T5,12)</f>
        <v>3</v>
      </c>
      <c r="AA5" s="1">
        <f>COUNT(B5:T5)</f>
        <v>11</v>
      </c>
    </row>
    <row r="6" spans="1:27">
      <c r="A6" s="4" t="str">
        <f>Punktakeppni!A6</f>
        <v>Benni</v>
      </c>
      <c r="B6" s="7" t="str">
        <f>IF(ISNUMBER(Punktakeppni!B6),VLOOKUP(RANK(Punktakeppni!B6,Punktakeppni!B$5:B$16),Stigagjöf,2,FALSE),"")</f>
        <v/>
      </c>
      <c r="C6" s="7">
        <f>IF(ISNUMBER(Punktakeppni!C6),VLOOKUP(RANK(Punktakeppni!C6,Punktakeppni!C$5:C$16),Stigagjöf,2,FALSE),"")</f>
        <v>2</v>
      </c>
      <c r="D6" s="7">
        <f>IF(ISNUMBER(Punktakeppni!D6),VLOOKUP(RANK(Punktakeppni!D6,Punktakeppni!D$5:D$16),Stigagjöf,2,FALSE),"")</f>
        <v>8</v>
      </c>
      <c r="E6" s="28" t="str">
        <f>IF(ISNUMBER(Punktakeppni!E6),VLOOKUP(RANK(Punktakeppni!E6,Punktakeppni!E$5:E$16),Stigagjöf,2,FALSE),"")</f>
        <v/>
      </c>
      <c r="F6" s="28">
        <f>IF(ISNUMBER(Punktakeppni!F6),VLOOKUP(RANK(Punktakeppni!F6,Punktakeppni!F$5:F$16),Stigagjöf,2,FALSE),"")</f>
        <v>4</v>
      </c>
      <c r="G6" s="135"/>
      <c r="H6" s="28" t="str">
        <f>IF(ISNUMBER(Punktakeppni!H6),VLOOKUP(RANK(Punktakeppni!H6,Punktakeppni!H$5:H$16),Stigagjöf,2,FALSE),"")</f>
        <v/>
      </c>
      <c r="I6" s="28">
        <f>IF(ISNUMBER(Punktakeppni!I6),VLOOKUP(RANK(Punktakeppni!I6,Punktakeppni!I$5:I$16),Stigagjöf,2,FALSE),"")</f>
        <v>10</v>
      </c>
      <c r="J6" s="135"/>
      <c r="K6" s="7">
        <f>IF(ISNUMBER(Punktakeppni!K6),VLOOKUP(RANK(Punktakeppni!K6,Punktakeppni!K$5:K$16),Stigagjöf,2,FALSE),"")</f>
        <v>10</v>
      </c>
      <c r="L6" s="7" t="str">
        <f>IF(ISNUMBER(Punktakeppni!L6),VLOOKUP(RANK(Punktakeppni!L6,Punktakeppni!L$5:L$16),Stigagjöf,2,FALSE),"")</f>
        <v/>
      </c>
      <c r="M6" s="7">
        <f>IF(ISNUMBER(Punktakeppni!M6),VLOOKUP(RANK(Punktakeppni!M6,Punktakeppni!M$5:M$16),Stigagjöf,2,FALSE),"")</f>
        <v>1</v>
      </c>
      <c r="N6" s="7" t="str">
        <f>IF(ISNUMBER(Punktakeppni!N6),VLOOKUP(RANK(Punktakeppni!N6,Punktakeppni!N$5:N$16),Stigagjöf,2,FALSE),"")</f>
        <v/>
      </c>
      <c r="O6" s="7">
        <f>IF(ISNUMBER(Punktakeppni!O6),VLOOKUP(RANK(Punktakeppni!O6,Punktakeppni!O$5:O$16),Stigagjöf,2,FALSE),"")</f>
        <v>4</v>
      </c>
      <c r="P6" s="7">
        <f>IF(ISNUMBER(Punktakeppni!P6),VLOOKUP(RANK(Punktakeppni!P6,Punktakeppni!P$5:P$16),Stigagjöf,2,FALSE),"")</f>
        <v>12</v>
      </c>
      <c r="Q6" s="7">
        <f>IF(ISNUMBER(Punktakeppni!Q6),VLOOKUP(RANK(Punktakeppni!Q6,Punktakeppni!Q$5:Q$16),Stigagjöf,2,FALSE),"")</f>
        <v>6</v>
      </c>
      <c r="R6" s="7" t="str">
        <f>IF(ISNUMBER(Punktakeppni!R6),VLOOKUP(RANK(Punktakeppni!R6,Punktakeppni!R$5:R$16),Stigagjöf,2,FALSE),"")</f>
        <v/>
      </c>
      <c r="S6" s="7" t="str">
        <f>IF(ISNUMBER(Punktakeppni!S6),VLOOKUP(RANK(Punktakeppni!S6,Punktakeppni!S$5:S$16),Stigagjöf,2,FALSE),"")</f>
        <v/>
      </c>
      <c r="T6" s="7" t="str">
        <f>IF(ISNUMBER(Punktakeppni!T6),VLOOKUP(RANK(Punktakeppni!T6,Punktakeppni!T$5:T$16),Stigagjöf,2,FALSE),"")</f>
        <v/>
      </c>
      <c r="U6" s="8">
        <f>IF(COUNT(B6:T6) &gt; 0,LARGE(B6:T6,1),0)+
IF(COUNT(B6:T6) &gt; 1,LARGE(B6:T6,2),0)+
IF(COUNT(B6:T6) &gt; 2,LARGE(B6:T6,3),0)+
IF(COUNT(B6:T6) &gt; 3,LARGE(B6:T6,4),0)+
IF(COUNT(B6:T6) &gt; 4,LARGE(B6:T6,5),0)+
IF(COUNT(B6:T6) &gt; 5,LARGE(B6:T6,6),0)+
IF(COUNT(B6:T6) &gt; 6,LARGE(B6:T6,7),0)+
IF(COUNT(B6:T6) &gt; 7,LARGE(B6:T6,8),0)+IF(COUNT(B6:T6) &gt; 8,LARGE(B6:T6,9),0)+IF(COUNT(B6:T6) &gt; 9,LARGE(B6:T6,10),0)</f>
        <v>57</v>
      </c>
      <c r="V6" s="8">
        <f t="shared" si="0"/>
        <v>8</v>
      </c>
      <c r="W6" s="23">
        <f t="shared" ref="W6:W16" si="1">SUM(B6:T6)</f>
        <v>57</v>
      </c>
      <c r="X6" s="20">
        <f t="shared" ref="X6:X16" si="2">U6/MIN(10,COUNT(B6:T6))</f>
        <v>6.333333333333333</v>
      </c>
      <c r="Y6" s="1">
        <f t="shared" ref="Y6:Y16" si="3">RANK(X6,$X$5:$X$16)</f>
        <v>10</v>
      </c>
      <c r="Z6" s="1">
        <f t="shared" ref="Z6:Z16" si="4">COUNTIF(B6:T6,12)</f>
        <v>1</v>
      </c>
      <c r="AA6" s="1">
        <f t="shared" ref="AA6:AA16" si="5">COUNT(B6:T6)</f>
        <v>9</v>
      </c>
    </row>
    <row r="7" spans="1:27">
      <c r="A7" s="4" t="str">
        <f>Punktakeppni!A7</f>
        <v>Denni</v>
      </c>
      <c r="B7" s="7" t="str">
        <f>IF(ISNUMBER(Punktakeppni!B7),VLOOKUP(RANK(Punktakeppni!B7,Punktakeppni!B$5:B$16),Stigagjöf,2,FALSE),"")</f>
        <v/>
      </c>
      <c r="C7" s="7" t="str">
        <f>IF(ISNUMBER(Punktakeppni!C7),VLOOKUP(RANK(Punktakeppni!C7,Punktakeppni!C$5:C$16),Stigagjöf,2,FALSE),"")</f>
        <v/>
      </c>
      <c r="D7" s="7">
        <f>IF(ISNUMBER(Punktakeppni!D7),VLOOKUP(RANK(Punktakeppni!D7,Punktakeppni!D$5:D$16),Stigagjöf,2,FALSE),"")</f>
        <v>10</v>
      </c>
      <c r="E7" s="28">
        <f>IF(ISNUMBER(Punktakeppni!E7),VLOOKUP(RANK(Punktakeppni!E7,Punktakeppni!E$5:E$16),Stigagjöf,2,FALSE),"")</f>
        <v>0</v>
      </c>
      <c r="F7" s="28">
        <f>IF(ISNUMBER(Punktakeppni!F7),VLOOKUP(RANK(Punktakeppni!F7,Punktakeppni!F$5:F$16),Stigagjöf,2,FALSE),"")</f>
        <v>3</v>
      </c>
      <c r="G7" s="135"/>
      <c r="H7" s="28" t="str">
        <f>IF(ISNUMBER(Punktakeppni!H7),VLOOKUP(RANK(Punktakeppni!H7,Punktakeppni!H$5:H$16),Stigagjöf,2,FALSE),"")</f>
        <v/>
      </c>
      <c r="I7" s="28" t="str">
        <f>IF(ISNUMBER(Punktakeppni!I7),VLOOKUP(RANK(Punktakeppni!I7,Punktakeppni!I$5:I$16),Stigagjöf,2,FALSE),"")</f>
        <v/>
      </c>
      <c r="J7" s="135"/>
      <c r="K7" s="7" t="str">
        <f>IF(ISNUMBER(Punktakeppni!K7),VLOOKUP(RANK(Punktakeppni!K7,Punktakeppni!K$5:K$16),Stigagjöf,2,FALSE),"")</f>
        <v/>
      </c>
      <c r="L7" s="7" t="str">
        <f>IF(ISNUMBER(Punktakeppni!L7),VLOOKUP(RANK(Punktakeppni!L7,Punktakeppni!L$5:L$16),Stigagjöf,2,FALSE),"")</f>
        <v/>
      </c>
      <c r="M7" s="7">
        <f>IF(ISNUMBER(Punktakeppni!M7),VLOOKUP(RANK(Punktakeppni!M7,Punktakeppni!M$5:M$16),Stigagjöf,2,FALSE),"")</f>
        <v>3</v>
      </c>
      <c r="N7" s="7">
        <f>IF(ISNUMBER(Punktakeppni!N7),VLOOKUP(RANK(Punktakeppni!N7,Punktakeppni!N$5:N$16),Stigagjöf,2,FALSE),"")</f>
        <v>5</v>
      </c>
      <c r="O7" s="7">
        <f>IF(ISNUMBER(Punktakeppni!O7),VLOOKUP(RANK(Punktakeppni!O7,Punktakeppni!O$5:O$16),Stigagjöf,2,FALSE),"")</f>
        <v>12</v>
      </c>
      <c r="P7" s="7">
        <f>IF(ISNUMBER(Punktakeppni!P7),VLOOKUP(RANK(Punktakeppni!P7,Punktakeppni!P$5:P$16),Stigagjöf,2,FALSE),"")</f>
        <v>12</v>
      </c>
      <c r="Q7" s="7" t="str">
        <f>IF(ISNUMBER(Punktakeppni!Q7),VLOOKUP(RANK(Punktakeppni!Q7,Punktakeppni!Q$5:Q$16),Stigagjöf,2,FALSE),"")</f>
        <v/>
      </c>
      <c r="R7" s="7" t="str">
        <f>IF(ISNUMBER(Punktakeppni!R7),VLOOKUP(RANK(Punktakeppni!R7,Punktakeppni!R$5:R$16),Stigagjöf,2,FALSE),"")</f>
        <v/>
      </c>
      <c r="S7" s="7" t="str">
        <f>IF(ISNUMBER(Punktakeppni!S7),VLOOKUP(RANK(Punktakeppni!S7,Punktakeppni!S$5:S$16),Stigagjöf,2,FALSE),"")</f>
        <v/>
      </c>
      <c r="T7" s="7" t="str">
        <f>IF(ISNUMBER(Punktakeppni!T7),VLOOKUP(RANK(Punktakeppni!T7,Punktakeppni!T$5:T$16),Stigagjöf,2,FALSE),"")</f>
        <v/>
      </c>
      <c r="U7" s="8">
        <f t="shared" ref="U7:U16" si="6">IF(COUNT(B7:T7) &gt; 0,LARGE(B7:T7,1),0)+
IF(COUNT(B7:T7) &gt; 1,LARGE(B7:T7,2),0)+
IF(COUNT(B7:T7) &gt; 2,LARGE(B7:T7,3),0)+
IF(COUNT(B7:T7) &gt; 3,LARGE(B7:T7,4),0)+
IF(COUNT(B7:T7) &gt; 4,LARGE(B7:T7,5),0)+
IF(COUNT(B7:T7) &gt; 5,LARGE(B7:T7,6),0)+
IF(COUNT(B7:T7) &gt; 6,LARGE(B7:T7,7),0)+
IF(COUNT(B7:T7) &gt; 7,LARGE(B7:T7,8),0)+IF(COUNT(B7:T7) &gt; 8,LARGE(B7:T7,9),0)+IF(COUNT(B7:T7) &gt; 9,LARGE(B7:T7,10),0)</f>
        <v>45</v>
      </c>
      <c r="V7" s="8">
        <f t="shared" si="0"/>
        <v>10</v>
      </c>
      <c r="W7" s="23">
        <f t="shared" si="1"/>
        <v>45</v>
      </c>
      <c r="X7" s="20">
        <f t="shared" si="2"/>
        <v>6.4285714285714288</v>
      </c>
      <c r="Y7" s="1">
        <f t="shared" si="3"/>
        <v>9</v>
      </c>
      <c r="Z7" s="1">
        <f t="shared" si="4"/>
        <v>2</v>
      </c>
      <c r="AA7" s="1">
        <f t="shared" si="5"/>
        <v>7</v>
      </c>
    </row>
    <row r="8" spans="1:27">
      <c r="A8" s="4" t="str">
        <f>Punktakeppni!A8</f>
        <v>Emil</v>
      </c>
      <c r="B8" s="7" t="str">
        <f>IF(ISNUMBER(Punktakeppni!B8),VLOOKUP(RANK(Punktakeppni!B8,Punktakeppni!B$5:B$16),Stigagjöf,2,FALSE),"")</f>
        <v/>
      </c>
      <c r="C8" s="7">
        <f>IF(ISNUMBER(Punktakeppni!C8),VLOOKUP(RANK(Punktakeppni!C8,Punktakeppni!C$5:C$16),Stigagjöf,2,FALSE),"")</f>
        <v>10</v>
      </c>
      <c r="D8" s="7">
        <f>IF(ISNUMBER(Punktakeppni!D8),VLOOKUP(RANK(Punktakeppni!D8,Punktakeppni!D$5:D$16),Stigagjöf,2,FALSE),"")</f>
        <v>12</v>
      </c>
      <c r="E8" s="28">
        <f>IF(ISNUMBER(Punktakeppni!E8),VLOOKUP(RANK(Punktakeppni!E8,Punktakeppni!E$5:E$16),Stigagjöf,2,FALSE),"")</f>
        <v>7</v>
      </c>
      <c r="F8" s="28">
        <f>IF(ISNUMBER(Punktakeppni!F8),VLOOKUP(RANK(Punktakeppni!F8,Punktakeppni!F$5:F$16),Stigagjöf,2,FALSE),"")</f>
        <v>0</v>
      </c>
      <c r="G8" s="135"/>
      <c r="H8" s="28">
        <f>IF(ISNUMBER(Punktakeppni!H8),VLOOKUP(RANK(Punktakeppni!H8,Punktakeppni!H$5:H$16),Stigagjöf,2,FALSE),"")</f>
        <v>6</v>
      </c>
      <c r="I8" s="28">
        <f>IF(ISNUMBER(Punktakeppni!I8),VLOOKUP(RANK(Punktakeppni!I8,Punktakeppni!I$5:I$16),Stigagjöf,2,FALSE),"")</f>
        <v>7</v>
      </c>
      <c r="J8" s="135"/>
      <c r="K8" s="7">
        <f>IF(ISNUMBER(Punktakeppni!K8),VLOOKUP(RANK(Punktakeppni!K8,Punktakeppni!K$5:K$16),Stigagjöf,2,FALSE),"")</f>
        <v>8</v>
      </c>
      <c r="L8" s="7">
        <f>IF(ISNUMBER(Punktakeppni!L8),VLOOKUP(RANK(Punktakeppni!L8,Punktakeppni!L$5:L$16),Stigagjöf,2,FALSE),"")</f>
        <v>8</v>
      </c>
      <c r="M8" s="7">
        <f>IF(ISNUMBER(Punktakeppni!M8),VLOOKUP(RANK(Punktakeppni!M8,Punktakeppni!M$5:M$16),Stigagjöf,2,FALSE),"")</f>
        <v>8</v>
      </c>
      <c r="N8" s="7">
        <f>IF(ISNUMBER(Punktakeppni!N8),VLOOKUP(RANK(Punktakeppni!N8,Punktakeppni!N$5:N$16),Stigagjöf,2,FALSE),"")</f>
        <v>12</v>
      </c>
      <c r="O8" s="7">
        <f>IF(ISNUMBER(Punktakeppni!O8),VLOOKUP(RANK(Punktakeppni!O8,Punktakeppni!O$5:O$16),Stigagjöf,2,FALSE),"")</f>
        <v>3</v>
      </c>
      <c r="P8" s="7" t="str">
        <f>IF(ISNUMBER(Punktakeppni!P8),VLOOKUP(RANK(Punktakeppni!P8,Punktakeppni!P$5:P$16),Stigagjöf,2,FALSE),"")</f>
        <v/>
      </c>
      <c r="Q8" s="7">
        <f>IF(ISNUMBER(Punktakeppni!Q8),VLOOKUP(RANK(Punktakeppni!Q8,Punktakeppni!Q$5:Q$16),Stigagjöf,2,FALSE),"")</f>
        <v>4</v>
      </c>
      <c r="R8" s="7">
        <f>IF(ISNUMBER(Punktakeppni!R8),VLOOKUP(RANK(Punktakeppni!R8,Punktakeppni!R$5:R$16),Stigagjöf,2,FALSE),"")</f>
        <v>8</v>
      </c>
      <c r="S8" s="7" t="str">
        <f>IF(ISNUMBER(Punktakeppni!S8),VLOOKUP(RANK(Punktakeppni!S8,Punktakeppni!S$5:S$16),Stigagjöf,2,FALSE),"")</f>
        <v/>
      </c>
      <c r="T8" s="7" t="str">
        <f>IF(ISNUMBER(Punktakeppni!T8),VLOOKUP(RANK(Punktakeppni!T8,Punktakeppni!T$5:T$16),Stigagjöf,2,FALSE),"")</f>
        <v/>
      </c>
      <c r="U8" s="8">
        <f t="shared" si="6"/>
        <v>86</v>
      </c>
      <c r="V8" s="8">
        <f t="shared" si="0"/>
        <v>3</v>
      </c>
      <c r="W8" s="23">
        <f t="shared" si="1"/>
        <v>93</v>
      </c>
      <c r="X8" s="20">
        <f t="shared" si="2"/>
        <v>8.6</v>
      </c>
      <c r="Y8" s="1">
        <f t="shared" si="3"/>
        <v>3</v>
      </c>
      <c r="Z8" s="1">
        <f t="shared" si="4"/>
        <v>2</v>
      </c>
      <c r="AA8" s="1">
        <f t="shared" si="5"/>
        <v>13</v>
      </c>
    </row>
    <row r="9" spans="1:27">
      <c r="A9" s="4" t="str">
        <f>Punktakeppni!A9</f>
        <v>Gulli</v>
      </c>
      <c r="B9" s="7" t="str">
        <f>IF(ISNUMBER(Punktakeppni!B9),VLOOKUP(RANK(Punktakeppni!B9,Punktakeppni!B$5:B$16),Stigagjöf,2,FALSE),"")</f>
        <v/>
      </c>
      <c r="C9" s="7">
        <f>IF(ISNUMBER(Punktakeppni!C9),VLOOKUP(RANK(Punktakeppni!C9,Punktakeppni!C$5:C$16),Stigagjöf,2,FALSE),"")</f>
        <v>8</v>
      </c>
      <c r="D9" s="7">
        <f>IF(ISNUMBER(Punktakeppni!D9),VLOOKUP(RANK(Punktakeppni!D9,Punktakeppni!D$5:D$16),Stigagjöf,2,FALSE),"")</f>
        <v>1</v>
      </c>
      <c r="E9" s="28">
        <f>IF(ISNUMBER(Punktakeppni!E9),VLOOKUP(RANK(Punktakeppni!E9,Punktakeppni!E$5:E$16),Stigagjöf,2,FALSE),"")</f>
        <v>6</v>
      </c>
      <c r="F9" s="28">
        <f>IF(ISNUMBER(Punktakeppni!F9),VLOOKUP(RANK(Punktakeppni!F9,Punktakeppni!F$5:F$16),Stigagjöf,2,FALSE),"")</f>
        <v>1</v>
      </c>
      <c r="G9" s="135"/>
      <c r="H9" s="28" t="str">
        <f>IF(ISNUMBER(Punktakeppni!H9),VLOOKUP(RANK(Punktakeppni!H9,Punktakeppni!H$5:H$16),Stigagjöf,2,FALSE),"")</f>
        <v/>
      </c>
      <c r="I9" s="28">
        <f>IF(ISNUMBER(Punktakeppni!I9),VLOOKUP(RANK(Punktakeppni!I9,Punktakeppni!I$5:I$16),Stigagjöf,2,FALSE),"")</f>
        <v>5</v>
      </c>
      <c r="J9" s="135"/>
      <c r="K9" s="7">
        <f>IF(ISNUMBER(Punktakeppni!K9),VLOOKUP(RANK(Punktakeppni!K9,Punktakeppni!K$5:K$16),Stigagjöf,2,FALSE),"")</f>
        <v>12</v>
      </c>
      <c r="L9" s="7">
        <f>IF(ISNUMBER(Punktakeppni!L9),VLOOKUP(RANK(Punktakeppni!L9,Punktakeppni!L$5:L$16),Stigagjöf,2,FALSE),"")</f>
        <v>6</v>
      </c>
      <c r="M9" s="7">
        <f>IF(ISNUMBER(Punktakeppni!M9),VLOOKUP(RANK(Punktakeppni!M9,Punktakeppni!M$5:M$16),Stigagjöf,2,FALSE),"")</f>
        <v>12</v>
      </c>
      <c r="N9" s="7">
        <f>IF(ISNUMBER(Punktakeppni!N9),VLOOKUP(RANK(Punktakeppni!N9,Punktakeppni!N$5:N$16),Stigagjöf,2,FALSE),"")</f>
        <v>8</v>
      </c>
      <c r="O9" s="7">
        <f>IF(ISNUMBER(Punktakeppni!O9),VLOOKUP(RANK(Punktakeppni!O9,Punktakeppni!O$5:O$16),Stigagjöf,2,FALSE),"")</f>
        <v>3</v>
      </c>
      <c r="P9" s="7" t="str">
        <f>IF(ISNUMBER(Punktakeppni!P9),VLOOKUP(RANK(Punktakeppni!P9,Punktakeppni!P$5:P$16),Stigagjöf,2,FALSE),"")</f>
        <v/>
      </c>
      <c r="Q9" s="7" t="str">
        <f>IF(ISNUMBER(Punktakeppni!Q9),VLOOKUP(RANK(Punktakeppni!Q9,Punktakeppni!Q$5:Q$16),Stigagjöf,2,FALSE),"")</f>
        <v/>
      </c>
      <c r="R9" s="7">
        <f>IF(ISNUMBER(Punktakeppni!R9),VLOOKUP(RANK(Punktakeppni!R9,Punktakeppni!R$5:R$16),Stigagjöf,2,FALSE),"")</f>
        <v>6</v>
      </c>
      <c r="S9" s="7" t="str">
        <f>IF(ISNUMBER(Punktakeppni!S9),VLOOKUP(RANK(Punktakeppni!S9,Punktakeppni!S$5:S$16),Stigagjöf,2,FALSE),"")</f>
        <v/>
      </c>
      <c r="T9" s="7" t="str">
        <f>IF(ISNUMBER(Punktakeppni!T9),VLOOKUP(RANK(Punktakeppni!T9,Punktakeppni!T$5:T$16),Stigagjöf,2,FALSE),"")</f>
        <v/>
      </c>
      <c r="U9" s="8">
        <f t="shared" si="6"/>
        <v>67</v>
      </c>
      <c r="V9" s="8">
        <f t="shared" si="0"/>
        <v>7</v>
      </c>
      <c r="W9" s="23">
        <f t="shared" si="1"/>
        <v>68</v>
      </c>
      <c r="X9" s="20">
        <f t="shared" si="2"/>
        <v>6.7</v>
      </c>
      <c r="Y9" s="1">
        <f t="shared" si="3"/>
        <v>8</v>
      </c>
      <c r="Z9" s="1">
        <f t="shared" si="4"/>
        <v>2</v>
      </c>
      <c r="AA9" s="1">
        <f t="shared" si="5"/>
        <v>11</v>
      </c>
    </row>
    <row r="10" spans="1:27">
      <c r="A10" s="4" t="str">
        <f>Punktakeppni!A10</f>
        <v>Gummi</v>
      </c>
      <c r="B10" s="7" t="str">
        <f>IF(ISNUMBER(Punktakeppni!B10),VLOOKUP(RANK(Punktakeppni!B10,Punktakeppni!B$5:B$16),Stigagjöf,2,FALSE),"")</f>
        <v/>
      </c>
      <c r="C10" s="7">
        <f>IF(ISNUMBER(Punktakeppni!C10),VLOOKUP(RANK(Punktakeppni!C10,Punktakeppni!C$5:C$16),Stigagjöf,2,FALSE),"")</f>
        <v>6</v>
      </c>
      <c r="D10" s="7">
        <f>IF(ISNUMBER(Punktakeppni!D10),VLOOKUP(RANK(Punktakeppni!D10,Punktakeppni!D$5:D$16),Stigagjöf,2,FALSE),"")</f>
        <v>5</v>
      </c>
      <c r="E10" s="28">
        <f>IF(ISNUMBER(Punktakeppni!E10),VLOOKUP(RANK(Punktakeppni!E10,Punktakeppni!E$5:E$16),Stigagjöf,2,FALSE),"")</f>
        <v>1</v>
      </c>
      <c r="F10" s="28">
        <f>IF(ISNUMBER(Punktakeppni!F10),VLOOKUP(RANK(Punktakeppni!F10,Punktakeppni!F$5:F$16),Stigagjöf,2,FALSE),"")</f>
        <v>2</v>
      </c>
      <c r="G10" s="135"/>
      <c r="H10" s="28">
        <f>IF(ISNUMBER(Punktakeppni!H10),VLOOKUP(RANK(Punktakeppni!H10,Punktakeppni!H$5:H$16),Stigagjöf,2,FALSE),"")</f>
        <v>3</v>
      </c>
      <c r="I10" s="28" t="str">
        <f>IF(ISNUMBER(Punktakeppni!I10),VLOOKUP(RANK(Punktakeppni!I10,Punktakeppni!I$5:I$16),Stigagjöf,2,FALSE),"")</f>
        <v/>
      </c>
      <c r="J10" s="135"/>
      <c r="K10" s="7">
        <f>IF(ISNUMBER(Punktakeppni!K10),VLOOKUP(RANK(Punktakeppni!K10,Punktakeppni!K$5:K$16),Stigagjöf,2,FALSE),"")</f>
        <v>5</v>
      </c>
      <c r="L10" s="7" t="str">
        <f>IF(ISNUMBER(Punktakeppni!L10),VLOOKUP(RANK(Punktakeppni!L10,Punktakeppni!L$5:L$16),Stigagjöf,2,FALSE),"")</f>
        <v/>
      </c>
      <c r="M10" s="7">
        <f>IF(ISNUMBER(Punktakeppni!M10),VLOOKUP(RANK(Punktakeppni!M10,Punktakeppni!M$5:M$16),Stigagjöf,2,FALSE),"")</f>
        <v>6</v>
      </c>
      <c r="N10" s="7">
        <f>IF(ISNUMBER(Punktakeppni!N10),VLOOKUP(RANK(Punktakeppni!N10,Punktakeppni!N$5:N$16),Stigagjöf,2,FALSE),"")</f>
        <v>3</v>
      </c>
      <c r="O10" s="7">
        <f>IF(ISNUMBER(Punktakeppni!O10),VLOOKUP(RANK(Punktakeppni!O10,Punktakeppni!O$5:O$16),Stigagjöf,2,FALSE),"")</f>
        <v>3</v>
      </c>
      <c r="P10" s="7">
        <f>IF(ISNUMBER(Punktakeppni!P10),VLOOKUP(RANK(Punktakeppni!P10,Punktakeppni!P$5:P$16),Stigagjöf,2,FALSE),"")</f>
        <v>12</v>
      </c>
      <c r="Q10" s="7">
        <f>IF(ISNUMBER(Punktakeppni!Q10),VLOOKUP(RANK(Punktakeppni!Q10,Punktakeppni!Q$5:Q$16),Stigagjöf,2,FALSE),"")</f>
        <v>2</v>
      </c>
      <c r="R10" s="7" t="str">
        <f>IF(ISNUMBER(Punktakeppni!R10),VLOOKUP(RANK(Punktakeppni!R10,Punktakeppni!R$5:R$16),Stigagjöf,2,FALSE),"")</f>
        <v/>
      </c>
      <c r="S10" s="7" t="str">
        <f>IF(ISNUMBER(Punktakeppni!S10),VLOOKUP(RANK(Punktakeppni!S10,Punktakeppni!S$5:S$16),Stigagjöf,2,FALSE),"")</f>
        <v/>
      </c>
      <c r="T10" s="7" t="str">
        <f>IF(ISNUMBER(Punktakeppni!T10),VLOOKUP(RANK(Punktakeppni!T10,Punktakeppni!T$5:T$16),Stigagjöf,2,FALSE),"")</f>
        <v/>
      </c>
      <c r="U10" s="8">
        <f t="shared" si="6"/>
        <v>47</v>
      </c>
      <c r="V10" s="8">
        <f t="shared" si="0"/>
        <v>9</v>
      </c>
      <c r="W10" s="23">
        <f t="shared" si="1"/>
        <v>48</v>
      </c>
      <c r="X10" s="20">
        <f t="shared" si="2"/>
        <v>4.7</v>
      </c>
      <c r="Y10" s="1">
        <f t="shared" si="3"/>
        <v>11</v>
      </c>
      <c r="Z10" s="1">
        <f t="shared" si="4"/>
        <v>1</v>
      </c>
      <c r="AA10" s="1">
        <f t="shared" si="5"/>
        <v>11</v>
      </c>
    </row>
    <row r="11" spans="1:27">
      <c r="A11" s="4" t="str">
        <f>Punktakeppni!A11</f>
        <v>Heimir</v>
      </c>
      <c r="B11" s="7" t="str">
        <f>IF(ISNUMBER(Punktakeppni!B11),VLOOKUP(RANK(Punktakeppni!B11,Punktakeppni!B$5:B$16),Stigagjöf,2,FALSE),"")</f>
        <v/>
      </c>
      <c r="C11" s="7">
        <f>IF(ISNUMBER(Punktakeppni!C11),VLOOKUP(RANK(Punktakeppni!C11,Punktakeppni!C$5:C$16),Stigagjöf,2,FALSE),"")</f>
        <v>4</v>
      </c>
      <c r="D11" s="7">
        <f>IF(ISNUMBER(Punktakeppni!D11),VLOOKUP(RANK(Punktakeppni!D11,Punktakeppni!D$5:D$16),Stigagjöf,2,FALSE),"")</f>
        <v>1</v>
      </c>
      <c r="E11" s="28">
        <f>IF(ISNUMBER(Punktakeppni!E11),VLOOKUP(RANK(Punktakeppni!E11,Punktakeppni!E$5:E$16),Stigagjöf,2,FALSE),"")</f>
        <v>2</v>
      </c>
      <c r="F11" s="28">
        <f>IF(ISNUMBER(Punktakeppni!F11),VLOOKUP(RANK(Punktakeppni!F11,Punktakeppni!F$5:F$16),Stigagjöf,2,FALSE),"")</f>
        <v>6</v>
      </c>
      <c r="G11" s="135"/>
      <c r="H11" s="28" t="str">
        <f>IF(ISNUMBER(Punktakeppni!H11),VLOOKUP(RANK(Punktakeppni!H11,Punktakeppni!H$5:H$16),Stigagjöf,2,FALSE),"")</f>
        <v/>
      </c>
      <c r="I11" s="28">
        <f>IF(ISNUMBER(Punktakeppni!I11),VLOOKUP(RANK(Punktakeppni!I11,Punktakeppni!I$5:I$16),Stigagjöf,2,FALSE),"")</f>
        <v>3</v>
      </c>
      <c r="J11" s="135"/>
      <c r="K11" s="7">
        <f>IF(ISNUMBER(Punktakeppni!K11),VLOOKUP(RANK(Punktakeppni!K11,Punktakeppni!K$5:K$16),Stigagjöf,2,FALSE),"")</f>
        <v>6</v>
      </c>
      <c r="L11" s="7" t="str">
        <f>IF(ISNUMBER(Punktakeppni!L11),VLOOKUP(RANK(Punktakeppni!L11,Punktakeppni!L$5:L$16),Stigagjöf,2,FALSE),"")</f>
        <v/>
      </c>
      <c r="M11" s="7">
        <f>IF(ISNUMBER(Punktakeppni!M11),VLOOKUP(RANK(Punktakeppni!M11,Punktakeppni!M$5:M$16),Stigagjöf,2,FALSE),"")</f>
        <v>3</v>
      </c>
      <c r="N11" s="7" t="str">
        <f>IF(ISNUMBER(Punktakeppni!N11),VLOOKUP(RANK(Punktakeppni!N11,Punktakeppni!N$5:N$16),Stigagjöf,2,FALSE),"")</f>
        <v/>
      </c>
      <c r="O11" s="7">
        <f>IF(ISNUMBER(Punktakeppni!O11),VLOOKUP(RANK(Punktakeppni!O11,Punktakeppni!O$5:O$16),Stigagjöf,2,FALSE),"")</f>
        <v>3</v>
      </c>
      <c r="P11" s="7" t="str">
        <f>IF(ISNUMBER(Punktakeppni!P11),VLOOKUP(RANK(Punktakeppni!P11,Punktakeppni!P$5:P$16),Stigagjöf,2,FALSE),"")</f>
        <v/>
      </c>
      <c r="Q11" s="7">
        <f>IF(ISNUMBER(Punktakeppni!Q11),VLOOKUP(RANK(Punktakeppni!Q11,Punktakeppni!Q$5:Q$16),Stigagjöf,2,FALSE),"")</f>
        <v>6</v>
      </c>
      <c r="R11" s="7">
        <f>IF(ISNUMBER(Punktakeppni!R11),VLOOKUP(RANK(Punktakeppni!R11,Punktakeppni!R$5:R$16),Stigagjöf,2,FALSE),"")</f>
        <v>6</v>
      </c>
      <c r="S11" s="7" t="str">
        <f>IF(ISNUMBER(Punktakeppni!S11),VLOOKUP(RANK(Punktakeppni!S11,Punktakeppni!S$5:S$16),Stigagjöf,2,FALSE),"")</f>
        <v/>
      </c>
      <c r="T11" s="7" t="str">
        <f>IF(ISNUMBER(Punktakeppni!T11),VLOOKUP(RANK(Punktakeppni!T11,Punktakeppni!T$5:T$16),Stigagjöf,2,FALSE),"")</f>
        <v/>
      </c>
      <c r="U11" s="8">
        <f t="shared" si="6"/>
        <v>40</v>
      </c>
      <c r="V11" s="8">
        <f t="shared" si="0"/>
        <v>12</v>
      </c>
      <c r="W11" s="23">
        <f t="shared" si="1"/>
        <v>40</v>
      </c>
      <c r="X11" s="20">
        <f t="shared" si="2"/>
        <v>4</v>
      </c>
      <c r="Y11" s="1">
        <f t="shared" si="3"/>
        <v>12</v>
      </c>
      <c r="Z11" s="1">
        <f t="shared" si="4"/>
        <v>0</v>
      </c>
      <c r="AA11" s="1">
        <f t="shared" si="5"/>
        <v>10</v>
      </c>
    </row>
    <row r="12" spans="1:27">
      <c r="A12" s="4" t="str">
        <f>Punktakeppni!A12</f>
        <v>Ingi</v>
      </c>
      <c r="B12" s="7" t="str">
        <f>IF(ISNUMBER(Punktakeppni!B12),VLOOKUP(RANK(Punktakeppni!B12,Punktakeppni!B$5:B$16),Stigagjöf,2,FALSE),"")</f>
        <v/>
      </c>
      <c r="C12" s="7" t="str">
        <f>IF(ISNUMBER(Punktakeppni!C12),VLOOKUP(RANK(Punktakeppni!C12,Punktakeppni!C$5:C$16),Stigagjöf,2,FALSE),"")</f>
        <v/>
      </c>
      <c r="D12" s="7">
        <f>IF(ISNUMBER(Punktakeppni!D12),VLOOKUP(RANK(Punktakeppni!D12,Punktakeppni!D$5:D$16),Stigagjöf,2,FALSE),"")</f>
        <v>4</v>
      </c>
      <c r="E12" s="28">
        <f>IF(ISNUMBER(Punktakeppni!E12),VLOOKUP(RANK(Punktakeppni!E12,Punktakeppni!E$5:E$16),Stigagjöf,2,FALSE),"")</f>
        <v>12</v>
      </c>
      <c r="F12" s="28">
        <f>IF(ISNUMBER(Punktakeppni!F12),VLOOKUP(RANK(Punktakeppni!F12,Punktakeppni!F$5:F$16),Stigagjöf,2,FALSE),"")</f>
        <v>8</v>
      </c>
      <c r="G12" s="135"/>
      <c r="H12" s="28">
        <f>IF(ISNUMBER(Punktakeppni!H12),VLOOKUP(RANK(Punktakeppni!H12,Punktakeppni!H$5:H$16),Stigagjöf,2,FALSE),"")</f>
        <v>4</v>
      </c>
      <c r="I12" s="28">
        <f>IF(ISNUMBER(Punktakeppni!I12),VLOOKUP(RANK(Punktakeppni!I12,Punktakeppni!I$5:I$16),Stigagjöf,2,FALSE),"")</f>
        <v>12</v>
      </c>
      <c r="J12" s="135"/>
      <c r="K12" s="7">
        <f>IF(ISNUMBER(Punktakeppni!K12),VLOOKUP(RANK(Punktakeppni!K12,Punktakeppni!K$5:K$16),Stigagjöf,2,FALSE),"")</f>
        <v>8</v>
      </c>
      <c r="L12" s="7" t="str">
        <f>IF(ISNUMBER(Punktakeppni!L12),VLOOKUP(RANK(Punktakeppni!L12,Punktakeppni!L$5:L$16),Stigagjöf,2,FALSE),"")</f>
        <v/>
      </c>
      <c r="M12" s="7">
        <f>IF(ISNUMBER(Punktakeppni!M12),VLOOKUP(RANK(Punktakeppni!M12,Punktakeppni!M$5:M$16),Stigagjöf,2,FALSE),"")</f>
        <v>7</v>
      </c>
      <c r="N12" s="7">
        <f>IF(ISNUMBER(Punktakeppni!N12),VLOOKUP(RANK(Punktakeppni!N12,Punktakeppni!N$5:N$16),Stigagjöf,2,FALSE),"")</f>
        <v>6</v>
      </c>
      <c r="O12" s="7">
        <f>IF(ISNUMBER(Punktakeppni!O12),VLOOKUP(RANK(Punktakeppni!O12,Punktakeppni!O$5:O$16),Stigagjöf,2,FALSE),"")</f>
        <v>7</v>
      </c>
      <c r="P12" s="7" t="str">
        <f>IF(ISNUMBER(Punktakeppni!P12),VLOOKUP(RANK(Punktakeppni!P12,Punktakeppni!P$5:P$16),Stigagjöf,2,FALSE),"")</f>
        <v/>
      </c>
      <c r="Q12" s="7">
        <f>IF(ISNUMBER(Punktakeppni!Q12),VLOOKUP(RANK(Punktakeppni!Q12,Punktakeppni!Q$5:Q$16),Stigagjöf,2,FALSE),"")</f>
        <v>12</v>
      </c>
      <c r="R12" s="7">
        <f>IF(ISNUMBER(Punktakeppni!R12),VLOOKUP(RANK(Punktakeppni!R12,Punktakeppni!R$5:R$16),Stigagjöf,2,FALSE),"")</f>
        <v>12</v>
      </c>
      <c r="S12" s="7" t="str">
        <f>IF(ISNUMBER(Punktakeppni!S12),VLOOKUP(RANK(Punktakeppni!S12,Punktakeppni!S$5:S$16),Stigagjöf,2,FALSE),"")</f>
        <v/>
      </c>
      <c r="T12" s="7" t="str">
        <f>IF(ISNUMBER(Punktakeppni!T12),VLOOKUP(RANK(Punktakeppni!T12,Punktakeppni!T$5:T$16),Stigagjöf,2,FALSE),"")</f>
        <v/>
      </c>
      <c r="U12" s="8">
        <f t="shared" si="6"/>
        <v>88</v>
      </c>
      <c r="V12" s="8">
        <f t="shared" si="0"/>
        <v>2</v>
      </c>
      <c r="W12" s="23">
        <f t="shared" si="1"/>
        <v>92</v>
      </c>
      <c r="X12" s="20">
        <f t="shared" si="2"/>
        <v>8.8000000000000007</v>
      </c>
      <c r="Y12" s="1">
        <f t="shared" si="3"/>
        <v>2</v>
      </c>
      <c r="Z12" s="1">
        <f t="shared" si="4"/>
        <v>4</v>
      </c>
      <c r="AA12" s="1">
        <f t="shared" si="5"/>
        <v>11</v>
      </c>
    </row>
    <row r="13" spans="1:27">
      <c r="A13" s="4" t="str">
        <f>Punktakeppni!A13</f>
        <v>Jóhann</v>
      </c>
      <c r="B13" s="7" t="str">
        <f>IF(ISNUMBER(Punktakeppni!B13),VLOOKUP(RANK(Punktakeppni!B13,Punktakeppni!B$5:B$16),Stigagjöf,2,FALSE),"")</f>
        <v/>
      </c>
      <c r="C13" s="7" t="str">
        <f>IF(ISNUMBER(Punktakeppni!C13),VLOOKUP(RANK(Punktakeppni!C13,Punktakeppni!C$5:C$16),Stigagjöf,2,FALSE),"")</f>
        <v/>
      </c>
      <c r="D13" s="7">
        <f>IF(ISNUMBER(Punktakeppni!D13),VLOOKUP(RANK(Punktakeppni!D13,Punktakeppni!D$5:D$16),Stigagjöf,2,FALSE),"")</f>
        <v>7</v>
      </c>
      <c r="E13" s="28">
        <f>IF(ISNUMBER(Punktakeppni!E13),VLOOKUP(RANK(Punktakeppni!E13,Punktakeppni!E$5:E$16),Stigagjöf,2,FALSE),"")</f>
        <v>4</v>
      </c>
      <c r="F13" s="28" t="str">
        <f>IF(ISNUMBER(Punktakeppni!F13),VLOOKUP(RANK(Punktakeppni!F13,Punktakeppni!F$5:F$16),Stigagjöf,2,FALSE),"")</f>
        <v/>
      </c>
      <c r="G13" s="135"/>
      <c r="H13" s="28">
        <f>IF(ISNUMBER(Punktakeppni!H13),VLOOKUP(RANK(Punktakeppni!H13,Punktakeppni!H$5:H$16),Stigagjöf,2,FALSE),"")</f>
        <v>7</v>
      </c>
      <c r="I13" s="28" t="str">
        <f>IF(ISNUMBER(Punktakeppni!I13),VLOOKUP(RANK(Punktakeppni!I13,Punktakeppni!I$5:I$16),Stigagjöf,2,FALSE),"")</f>
        <v/>
      </c>
      <c r="J13" s="135"/>
      <c r="K13" s="7" t="str">
        <f>IF(ISNUMBER(Punktakeppni!K13),VLOOKUP(RANK(Punktakeppni!K13,Punktakeppni!K$5:K$16),Stigagjöf,2,FALSE),"")</f>
        <v/>
      </c>
      <c r="L13" s="7">
        <f>IF(ISNUMBER(Punktakeppni!L13),VLOOKUP(RANK(Punktakeppni!L13,Punktakeppni!L$5:L$16),Stigagjöf,2,FALSE),"")</f>
        <v>12</v>
      </c>
      <c r="M13" s="7" t="str">
        <f>IF(ISNUMBER(Punktakeppni!M13),VLOOKUP(RANK(Punktakeppni!M13,Punktakeppni!M$5:M$16),Stigagjöf,2,FALSE),"")</f>
        <v/>
      </c>
      <c r="N13" s="7" t="str">
        <f>IF(ISNUMBER(Punktakeppni!N13),VLOOKUP(RANK(Punktakeppni!N13,Punktakeppni!N$5:N$16),Stigagjöf,2,FALSE),"")</f>
        <v/>
      </c>
      <c r="O13" s="7">
        <f>IF(ISNUMBER(Punktakeppni!O13),VLOOKUP(RANK(Punktakeppni!O13,Punktakeppni!O$5:O$16),Stigagjöf,2,FALSE),"")</f>
        <v>12</v>
      </c>
      <c r="P13" s="7" t="str">
        <f>IF(ISNUMBER(Punktakeppni!P13),VLOOKUP(RANK(Punktakeppni!P13,Punktakeppni!P$5:P$16),Stigagjöf,2,FALSE),"")</f>
        <v/>
      </c>
      <c r="Q13" s="7" t="str">
        <f>IF(ISNUMBER(Punktakeppni!Q13),VLOOKUP(RANK(Punktakeppni!Q13,Punktakeppni!Q$5:Q$16),Stigagjöf,2,FALSE),"")</f>
        <v/>
      </c>
      <c r="R13" s="7" t="str">
        <f>IF(ISNUMBER(Punktakeppni!R13),VLOOKUP(RANK(Punktakeppni!R13,Punktakeppni!R$5:R$16),Stigagjöf,2,FALSE),"")</f>
        <v/>
      </c>
      <c r="S13" s="7" t="str">
        <f>IF(ISNUMBER(Punktakeppni!S13),VLOOKUP(RANK(Punktakeppni!S13,Punktakeppni!S$5:S$16),Stigagjöf,2,FALSE),"")</f>
        <v/>
      </c>
      <c r="T13" s="7" t="str">
        <f>IF(ISNUMBER(Punktakeppni!T13),VLOOKUP(RANK(Punktakeppni!T13,Punktakeppni!T$5:T$16),Stigagjöf,2,FALSE),"")</f>
        <v/>
      </c>
      <c r="U13" s="8">
        <f t="shared" si="6"/>
        <v>42</v>
      </c>
      <c r="V13" s="8">
        <f t="shared" si="0"/>
        <v>11</v>
      </c>
      <c r="W13" s="23">
        <f t="shared" si="1"/>
        <v>42</v>
      </c>
      <c r="X13" s="20">
        <f t="shared" si="2"/>
        <v>8.4</v>
      </c>
      <c r="Y13" s="1">
        <f t="shared" si="3"/>
        <v>4</v>
      </c>
      <c r="Z13" s="1">
        <f t="shared" si="4"/>
        <v>2</v>
      </c>
      <c r="AA13" s="1">
        <f t="shared" si="5"/>
        <v>5</v>
      </c>
    </row>
    <row r="14" spans="1:27">
      <c r="A14" s="4" t="str">
        <f>Punktakeppni!A14</f>
        <v>Maggi</v>
      </c>
      <c r="B14" s="7" t="str">
        <f>IF(ISNUMBER(Punktakeppni!B14),VLOOKUP(RANK(Punktakeppni!B14,Punktakeppni!B$5:B$16),Stigagjöf,2,FALSE),"")</f>
        <v/>
      </c>
      <c r="C14" s="7">
        <f>IF(ISNUMBER(Punktakeppni!C14),VLOOKUP(RANK(Punktakeppni!C14,Punktakeppni!C$5:C$16),Stigagjöf,2,FALSE),"")</f>
        <v>8</v>
      </c>
      <c r="D14" s="7">
        <f>IF(ISNUMBER(Punktakeppni!D14),VLOOKUP(RANK(Punktakeppni!D14,Punktakeppni!D$5:D$16),Stigagjöf,2,FALSE),"")</f>
        <v>7</v>
      </c>
      <c r="E14" s="28">
        <f>IF(ISNUMBER(Punktakeppni!E14),VLOOKUP(RANK(Punktakeppni!E14,Punktakeppni!E$5:E$16),Stigagjöf,2,FALSE),"")</f>
        <v>6</v>
      </c>
      <c r="F14" s="28">
        <f>IF(ISNUMBER(Punktakeppni!F14),VLOOKUP(RANK(Punktakeppni!F14,Punktakeppni!F$5:F$16),Stigagjöf,2,FALSE),"")</f>
        <v>7</v>
      </c>
      <c r="G14" s="135"/>
      <c r="H14" s="28">
        <f>IF(ISNUMBER(Punktakeppni!H14),VLOOKUP(RANK(Punktakeppni!H14,Punktakeppni!H$5:H$16),Stigagjöf,2,FALSE),"")</f>
        <v>12</v>
      </c>
      <c r="I14" s="28">
        <f>IF(ISNUMBER(Punktakeppni!I14),VLOOKUP(RANK(Punktakeppni!I14,Punktakeppni!I$5:I$16),Stigagjöf,2,FALSE),"")</f>
        <v>6</v>
      </c>
      <c r="J14" s="135"/>
      <c r="K14" s="7" t="str">
        <f>IF(ISNUMBER(Punktakeppni!K14),VLOOKUP(RANK(Punktakeppni!K14,Punktakeppni!K$5:K$16),Stigagjöf,2,FALSE),"")</f>
        <v/>
      </c>
      <c r="L14" s="7">
        <f>IF(ISNUMBER(Punktakeppni!L14),VLOOKUP(RANK(Punktakeppni!L14,Punktakeppni!L$5:L$16),Stigagjöf,2,FALSE),"")</f>
        <v>5</v>
      </c>
      <c r="M14" s="7">
        <f>IF(ISNUMBER(Punktakeppni!M14),VLOOKUP(RANK(Punktakeppni!M14,Punktakeppni!M$5:M$16),Stigagjöf,2,FALSE),"")</f>
        <v>5</v>
      </c>
      <c r="N14" s="7">
        <f>IF(ISNUMBER(Punktakeppni!N14),VLOOKUP(RANK(Punktakeppni!N14,Punktakeppni!N$5:N$16),Stigagjöf,2,FALSE),"")</f>
        <v>12</v>
      </c>
      <c r="O14" s="7">
        <f>IF(ISNUMBER(Punktakeppni!O14),VLOOKUP(RANK(Punktakeppni!O14,Punktakeppni!O$5:O$16),Stigagjöf,2,FALSE),"")</f>
        <v>5</v>
      </c>
      <c r="P14" s="7" t="str">
        <f>IF(ISNUMBER(Punktakeppni!P14),VLOOKUP(RANK(Punktakeppni!P14,Punktakeppni!P$5:P$16),Stigagjöf,2,FALSE),"")</f>
        <v/>
      </c>
      <c r="Q14" s="7">
        <f>IF(ISNUMBER(Punktakeppni!Q14),VLOOKUP(RANK(Punktakeppni!Q14,Punktakeppni!Q$5:Q$16),Stigagjöf,2,FALSE),"")</f>
        <v>4</v>
      </c>
      <c r="R14" s="7">
        <f>IF(ISNUMBER(Punktakeppni!R14),VLOOKUP(RANK(Punktakeppni!R14,Punktakeppni!R$5:R$16),Stigagjöf,2,FALSE),"")</f>
        <v>7</v>
      </c>
      <c r="S14" s="7" t="str">
        <f>IF(ISNUMBER(Punktakeppni!S14),VLOOKUP(RANK(Punktakeppni!S14,Punktakeppni!S$5:S$16),Stigagjöf,2,FALSE),"")</f>
        <v/>
      </c>
      <c r="T14" s="7" t="str">
        <f>IF(ISNUMBER(Punktakeppni!T14),VLOOKUP(RANK(Punktakeppni!T14,Punktakeppni!T$5:T$16),Stigagjöf,2,FALSE),"")</f>
        <v/>
      </c>
      <c r="U14" s="8">
        <f t="shared" si="6"/>
        <v>75</v>
      </c>
      <c r="V14" s="8">
        <f t="shared" si="0"/>
        <v>5</v>
      </c>
      <c r="W14" s="23">
        <f t="shared" si="1"/>
        <v>84</v>
      </c>
      <c r="X14" s="20">
        <f t="shared" si="2"/>
        <v>7.5</v>
      </c>
      <c r="Y14" s="1">
        <f t="shared" si="3"/>
        <v>6</v>
      </c>
      <c r="Z14" s="1">
        <f t="shared" si="4"/>
        <v>2</v>
      </c>
      <c r="AA14" s="1">
        <f t="shared" si="5"/>
        <v>12</v>
      </c>
    </row>
    <row r="15" spans="1:27">
      <c r="A15" s="4" t="str">
        <f>Punktakeppni!A15</f>
        <v>Óli</v>
      </c>
      <c r="B15" s="7" t="str">
        <f>IF(ISNUMBER(Punktakeppni!B15),VLOOKUP(RANK(Punktakeppni!B15,Punktakeppni!B$5:B$16),Stigagjöf,2,FALSE),"")</f>
        <v/>
      </c>
      <c r="C15" s="7">
        <f>IF(ISNUMBER(Punktakeppni!C15),VLOOKUP(RANK(Punktakeppni!C15,Punktakeppni!C$5:C$16),Stigagjöf,2,FALSE),"")</f>
        <v>3</v>
      </c>
      <c r="D15" s="7">
        <f>IF(ISNUMBER(Punktakeppni!D15),VLOOKUP(RANK(Punktakeppni!D15,Punktakeppni!D$5:D$16),Stigagjöf,2,FALSE),"")</f>
        <v>2</v>
      </c>
      <c r="E15" s="28">
        <f>IF(ISNUMBER(Punktakeppni!E15),VLOOKUP(RANK(Punktakeppni!E15,Punktakeppni!E$5:E$16),Stigagjöf,2,FALSE),"")</f>
        <v>4</v>
      </c>
      <c r="F15" s="28">
        <f>IF(ISNUMBER(Punktakeppni!F15),VLOOKUP(RANK(Punktakeppni!F15,Punktakeppni!F$5:F$16),Stigagjöf,2,FALSE),"")</f>
        <v>10</v>
      </c>
      <c r="G15" s="135"/>
      <c r="H15" s="28">
        <f>IF(ISNUMBER(Punktakeppni!H15),VLOOKUP(RANK(Punktakeppni!H15,Punktakeppni!H$5:H$16),Stigagjöf,2,FALSE),"")</f>
        <v>6</v>
      </c>
      <c r="I15" s="28">
        <f>IF(ISNUMBER(Punktakeppni!I15),VLOOKUP(RANK(Punktakeppni!I15,Punktakeppni!I$5:I$16),Stigagjöf,2,FALSE),"")</f>
        <v>2</v>
      </c>
      <c r="J15" s="135"/>
      <c r="K15" s="7" t="str">
        <f>IF(ISNUMBER(Punktakeppni!K15),VLOOKUP(RANK(Punktakeppni!K15,Punktakeppni!K$5:K$16),Stigagjöf,2,FALSE),"")</f>
        <v/>
      </c>
      <c r="L15" s="7">
        <f>IF(ISNUMBER(Punktakeppni!L15),VLOOKUP(RANK(Punktakeppni!L15,Punktakeppni!L$5:L$16),Stigagjöf,2,FALSE),"")</f>
        <v>12</v>
      </c>
      <c r="M15" s="7">
        <f>IF(ISNUMBER(Punktakeppni!M15),VLOOKUP(RANK(Punktakeppni!M15,Punktakeppni!M$5:M$16),Stigagjöf,2,FALSE),"")</f>
        <v>10</v>
      </c>
      <c r="N15" s="7" t="str">
        <f>IF(ISNUMBER(Punktakeppni!N15),VLOOKUP(RANK(Punktakeppni!N15,Punktakeppni!N$5:N$16),Stigagjöf,2,FALSE),"")</f>
        <v/>
      </c>
      <c r="O15" s="7">
        <f>IF(ISNUMBER(Punktakeppni!O15),VLOOKUP(RANK(Punktakeppni!O15,Punktakeppni!O$5:O$16),Stigagjöf,2,FALSE),"")</f>
        <v>12</v>
      </c>
      <c r="P15" s="7">
        <f>IF(ISNUMBER(Punktakeppni!P15),VLOOKUP(RANK(Punktakeppni!P15,Punktakeppni!P$5:P$16),Stigagjöf,2,FALSE),"")</f>
        <v>12</v>
      </c>
      <c r="Q15" s="7">
        <f>IF(ISNUMBER(Punktakeppni!Q15),VLOOKUP(RANK(Punktakeppni!Q15,Punktakeppni!Q$5:Q$16),Stigagjöf,2,FALSE),"")</f>
        <v>10</v>
      </c>
      <c r="R15" s="7" t="str">
        <f>IF(ISNUMBER(Punktakeppni!R15),VLOOKUP(RANK(Punktakeppni!R15,Punktakeppni!R$5:R$16),Stigagjöf,2,FALSE),"")</f>
        <v/>
      </c>
      <c r="S15" s="7" t="str">
        <f>IF(ISNUMBER(Punktakeppni!S15),VLOOKUP(RANK(Punktakeppni!S15,Punktakeppni!S$5:S$16),Stigagjöf,2,FALSE),"")</f>
        <v/>
      </c>
      <c r="T15" s="7" t="str">
        <f>IF(ISNUMBER(Punktakeppni!T15),VLOOKUP(RANK(Punktakeppni!T15,Punktakeppni!T$5:T$16),Stigagjöf,2,FALSE),"")</f>
        <v/>
      </c>
      <c r="U15" s="8">
        <f t="shared" si="6"/>
        <v>81</v>
      </c>
      <c r="V15" s="8">
        <f t="shared" si="0"/>
        <v>4</v>
      </c>
      <c r="W15" s="23">
        <f t="shared" si="1"/>
        <v>83</v>
      </c>
      <c r="X15" s="20">
        <f t="shared" si="2"/>
        <v>8.1</v>
      </c>
      <c r="Y15" s="1">
        <f t="shared" si="3"/>
        <v>5</v>
      </c>
      <c r="Z15" s="1">
        <f t="shared" si="4"/>
        <v>3</v>
      </c>
      <c r="AA15" s="1">
        <f t="shared" si="5"/>
        <v>11</v>
      </c>
    </row>
    <row r="16" spans="1:27">
      <c r="A16" s="4" t="str">
        <f>Punktakeppni!A16</f>
        <v>Sammi</v>
      </c>
      <c r="B16" s="7" t="str">
        <f>IF(ISNUMBER(Punktakeppni!B16),VLOOKUP(RANK(Punktakeppni!B16,Punktakeppni!B$5:B$16),Stigagjöf,2,FALSE),"")</f>
        <v/>
      </c>
      <c r="C16" s="7">
        <f>IF(ISNUMBER(Punktakeppni!C16),VLOOKUP(RANK(Punktakeppni!C16,Punktakeppni!C$5:C$16),Stigagjöf,2,FALSE),"")</f>
        <v>12</v>
      </c>
      <c r="D16" s="7">
        <f>IF(ISNUMBER(Punktakeppni!D16),VLOOKUP(RANK(Punktakeppni!D16,Punktakeppni!D$5:D$16),Stigagjöf,2,FALSE),"")</f>
        <v>3</v>
      </c>
      <c r="E16" s="28">
        <f>IF(ISNUMBER(Punktakeppni!E16),VLOOKUP(RANK(Punktakeppni!E16,Punktakeppni!E$5:E$16),Stigagjöf,2,FALSE),"")</f>
        <v>10</v>
      </c>
      <c r="F16" s="28">
        <f>IF(ISNUMBER(Punktakeppni!F16),VLOOKUP(RANK(Punktakeppni!F16,Punktakeppni!F$5:F$16),Stigagjöf,2,FALSE),"")</f>
        <v>5</v>
      </c>
      <c r="G16" s="136"/>
      <c r="H16" s="28">
        <f>IF(ISNUMBER(Punktakeppni!H16),VLOOKUP(RANK(Punktakeppni!H16,Punktakeppni!H$5:H$16),Stigagjöf,2,FALSE),"")</f>
        <v>8</v>
      </c>
      <c r="I16" s="28">
        <f>IF(ISNUMBER(Punktakeppni!I16),VLOOKUP(RANK(Punktakeppni!I16,Punktakeppni!I$5:I$16),Stigagjöf,2,FALSE),"")</f>
        <v>5</v>
      </c>
      <c r="J16" s="136"/>
      <c r="K16" s="7" t="str">
        <f>IF(ISNUMBER(Punktakeppni!K16),VLOOKUP(RANK(Punktakeppni!K16,Punktakeppni!K$5:K$16),Stigagjöf,2,FALSE),"")</f>
        <v/>
      </c>
      <c r="L16" s="7" t="str">
        <f>IF(ISNUMBER(Punktakeppni!L16),VLOOKUP(RANK(Punktakeppni!L16,Punktakeppni!L$5:L$16),Stigagjöf,2,FALSE),"")</f>
        <v/>
      </c>
      <c r="M16" s="7" t="str">
        <f>IF(ISNUMBER(Punktakeppni!M16),VLOOKUP(RANK(Punktakeppni!M16,Punktakeppni!M$5:M$16),Stigagjöf,2,FALSE),"")</f>
        <v/>
      </c>
      <c r="N16" s="7">
        <f>IF(ISNUMBER(Punktakeppni!N16),VLOOKUP(RANK(Punktakeppni!N16,Punktakeppni!N$5:N$16),Stigagjöf,2,FALSE),"")</f>
        <v>4</v>
      </c>
      <c r="O16" s="7">
        <f>IF(ISNUMBER(Punktakeppni!O16),VLOOKUP(RANK(Punktakeppni!O16,Punktakeppni!O$5:O$16),Stigagjöf,2,FALSE),"")</f>
        <v>6</v>
      </c>
      <c r="P16" s="7">
        <f>IF(ISNUMBER(Punktakeppni!P16),VLOOKUP(RANK(Punktakeppni!P16,Punktakeppni!P$5:P$16),Stigagjöf,2,FALSE),"")</f>
        <v>12</v>
      </c>
      <c r="Q16" s="7">
        <f>IF(ISNUMBER(Punktakeppni!Q16),VLOOKUP(RANK(Punktakeppni!Q16,Punktakeppni!Q$5:Q$16),Stigagjöf,2,FALSE),"")</f>
        <v>7</v>
      </c>
      <c r="R16" s="7">
        <f>IF(ISNUMBER(Punktakeppni!R16),VLOOKUP(RANK(Punktakeppni!R16,Punktakeppni!R$5:R$16),Stigagjöf,2,FALSE),"")</f>
        <v>4</v>
      </c>
      <c r="S16" s="7" t="str">
        <f>IF(ISNUMBER(Punktakeppni!S16),VLOOKUP(RANK(Punktakeppni!S16,Punktakeppni!S$5:S$16),Stigagjöf,2,FALSE),"")</f>
        <v/>
      </c>
      <c r="T16" s="7" t="str">
        <f>IF(ISNUMBER(Punktakeppni!T16),VLOOKUP(RANK(Punktakeppni!T16,Punktakeppni!T$5:T$16),Stigagjöf,2,FALSE),"")</f>
        <v/>
      </c>
      <c r="U16" s="8">
        <f t="shared" si="6"/>
        <v>73</v>
      </c>
      <c r="V16" s="8">
        <f t="shared" si="0"/>
        <v>6</v>
      </c>
      <c r="W16" s="23">
        <f t="shared" si="1"/>
        <v>76</v>
      </c>
      <c r="X16" s="20">
        <f t="shared" si="2"/>
        <v>7.3</v>
      </c>
      <c r="Y16" s="1">
        <f t="shared" si="3"/>
        <v>7</v>
      </c>
      <c r="Z16" s="1">
        <f t="shared" si="4"/>
        <v>2</v>
      </c>
      <c r="AA16" s="1">
        <f t="shared" si="5"/>
        <v>11</v>
      </c>
    </row>
    <row r="17" spans="1:23">
      <c r="A17" s="1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1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"/>
      <c r="V18" s="2"/>
      <c r="W18" s="2"/>
    </row>
    <row r="19" spans="1:23">
      <c r="A19" s="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B20" s="2"/>
    </row>
    <row r="21" spans="1:23">
      <c r="B21" s="2"/>
    </row>
    <row r="22" spans="1:23">
      <c r="A22" s="19"/>
      <c r="B22" s="2"/>
    </row>
  </sheetData>
  <mergeCells count="4">
    <mergeCell ref="A1:V1"/>
    <mergeCell ref="A2:V2"/>
    <mergeCell ref="G5:G16"/>
    <mergeCell ref="J5:J16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topLeftCell="A3" workbookViewId="0">
      <selection activeCell="A31" sqref="A31:C43"/>
    </sheetView>
  </sheetViews>
  <sheetFormatPr defaultRowHeight="12.75"/>
  <cols>
    <col min="4" max="4" width="10.42578125" bestFit="1" customWidth="1"/>
  </cols>
  <sheetData>
    <row r="1" spans="1:1">
      <c r="A1" s="103" t="s">
        <v>56</v>
      </c>
    </row>
    <row r="2" spans="1:1">
      <c r="A2" s="100" t="s">
        <v>8</v>
      </c>
    </row>
    <row r="3" spans="1:1">
      <c r="A3" s="101" t="s">
        <v>3</v>
      </c>
    </row>
    <row r="4" spans="1:1">
      <c r="A4" s="101" t="s">
        <v>4</v>
      </c>
    </row>
    <row r="5" spans="1:1">
      <c r="A5" s="101" t="s">
        <v>1</v>
      </c>
    </row>
    <row r="6" spans="1:1">
      <c r="A6" s="101" t="s">
        <v>7</v>
      </c>
    </row>
    <row r="7" spans="1:1">
      <c r="A7" s="101" t="s">
        <v>6</v>
      </c>
    </row>
    <row r="8" spans="1:1">
      <c r="A8" s="101" t="s">
        <v>0</v>
      </c>
    </row>
    <row r="9" spans="1:1">
      <c r="A9" s="101" t="s">
        <v>9</v>
      </c>
    </row>
    <row r="10" spans="1:1">
      <c r="A10" s="101" t="s">
        <v>23</v>
      </c>
    </row>
    <row r="11" spans="1:1">
      <c r="A11" s="101" t="s">
        <v>5</v>
      </c>
    </row>
    <row r="12" spans="1:1">
      <c r="A12" s="101" t="s">
        <v>32</v>
      </c>
    </row>
    <row r="13" spans="1:1">
      <c r="A13" s="102" t="s">
        <v>2</v>
      </c>
    </row>
    <row r="17" spans="1:5" ht="38.25">
      <c r="A17" s="112"/>
      <c r="B17" s="113" t="s">
        <v>10</v>
      </c>
      <c r="C17" s="113" t="s">
        <v>22</v>
      </c>
      <c r="D17" s="113" t="s">
        <v>27</v>
      </c>
      <c r="E17" s="113" t="s">
        <v>57</v>
      </c>
    </row>
    <row r="18" spans="1:5">
      <c r="A18" s="4" t="s">
        <v>0</v>
      </c>
      <c r="B18" s="4">
        <v>8</v>
      </c>
      <c r="C18" s="110">
        <v>0.47058823529411764</v>
      </c>
      <c r="D18" s="111">
        <v>32.625</v>
      </c>
      <c r="E18" s="4">
        <v>1</v>
      </c>
    </row>
    <row r="19" spans="1:5">
      <c r="A19" s="4" t="s">
        <v>8</v>
      </c>
      <c r="B19" s="4">
        <v>12</v>
      </c>
      <c r="C19" s="110">
        <v>0.70588235294117652</v>
      </c>
      <c r="D19" s="111">
        <v>32.1</v>
      </c>
      <c r="E19" s="4">
        <v>2</v>
      </c>
    </row>
    <row r="20" spans="1:5">
      <c r="A20" s="4" t="s">
        <v>4</v>
      </c>
      <c r="B20" s="4">
        <v>10</v>
      </c>
      <c r="C20" s="110">
        <v>0.58823529411764708</v>
      </c>
      <c r="D20" s="111">
        <v>32.1</v>
      </c>
      <c r="E20" s="4">
        <v>2</v>
      </c>
    </row>
    <row r="21" spans="1:5">
      <c r="A21" s="4" t="s">
        <v>32</v>
      </c>
      <c r="B21" s="114">
        <v>6</v>
      </c>
      <c r="C21" s="110">
        <v>0.35294117647058826</v>
      </c>
      <c r="D21" s="111">
        <v>32</v>
      </c>
      <c r="E21" s="4">
        <v>4</v>
      </c>
    </row>
    <row r="22" spans="1:5">
      <c r="A22" s="4" t="s">
        <v>1</v>
      </c>
      <c r="B22" s="4">
        <v>10</v>
      </c>
      <c r="C22" s="110">
        <v>0.58823529411764708</v>
      </c>
      <c r="D22" s="111">
        <v>31.9</v>
      </c>
      <c r="E22" s="4">
        <v>5</v>
      </c>
    </row>
    <row r="23" spans="1:5">
      <c r="A23" s="4" t="s">
        <v>3</v>
      </c>
      <c r="B23" s="4">
        <v>11</v>
      </c>
      <c r="C23" s="110">
        <v>0.6470588235294118</v>
      </c>
      <c r="D23" s="111">
        <v>30.7</v>
      </c>
      <c r="E23" s="4">
        <v>6</v>
      </c>
    </row>
    <row r="24" spans="1:5">
      <c r="A24" s="4" t="s">
        <v>7</v>
      </c>
      <c r="B24" s="4">
        <v>10</v>
      </c>
      <c r="C24" s="110">
        <v>0.58823529411764708</v>
      </c>
      <c r="D24" s="111">
        <v>30.5</v>
      </c>
      <c r="E24" s="4">
        <v>7</v>
      </c>
    </row>
    <row r="25" spans="1:5">
      <c r="A25" s="4" t="s">
        <v>6</v>
      </c>
      <c r="B25" s="4">
        <v>9</v>
      </c>
      <c r="C25" s="110">
        <v>0.52941176470588236</v>
      </c>
      <c r="D25" s="111">
        <v>29.777777777777779</v>
      </c>
      <c r="E25" s="4">
        <v>8</v>
      </c>
    </row>
    <row r="26" spans="1:5">
      <c r="A26" s="4" t="s">
        <v>9</v>
      </c>
      <c r="B26" s="4">
        <v>8</v>
      </c>
      <c r="C26" s="110">
        <v>0.47058823529411764</v>
      </c>
      <c r="D26" s="111">
        <v>29.375</v>
      </c>
      <c r="E26" s="4">
        <v>9</v>
      </c>
    </row>
    <row r="27" spans="1:5">
      <c r="A27" s="4" t="s">
        <v>2</v>
      </c>
      <c r="B27" s="114">
        <v>6</v>
      </c>
      <c r="C27" s="110">
        <v>0.35294117647058826</v>
      </c>
      <c r="D27" s="111">
        <v>27.666666666666668</v>
      </c>
      <c r="E27" s="4">
        <v>10</v>
      </c>
    </row>
    <row r="28" spans="1:5">
      <c r="A28" s="4" t="s">
        <v>5</v>
      </c>
      <c r="B28" s="4">
        <v>8</v>
      </c>
      <c r="C28" s="110">
        <v>0.47058823529411764</v>
      </c>
      <c r="D28" s="111">
        <v>26.625</v>
      </c>
      <c r="E28" s="4">
        <v>11</v>
      </c>
    </row>
    <row r="29" spans="1:5">
      <c r="A29" s="4" t="s">
        <v>23</v>
      </c>
      <c r="B29" s="4">
        <v>9</v>
      </c>
      <c r="C29" s="110">
        <v>0.52941176470588236</v>
      </c>
      <c r="D29" s="111">
        <v>25.888888888888889</v>
      </c>
      <c r="E29" s="4">
        <v>12</v>
      </c>
    </row>
    <row r="31" spans="1:5">
      <c r="A31" s="113"/>
      <c r="B31" s="113" t="s">
        <v>51</v>
      </c>
      <c r="C31" s="113" t="s">
        <v>52</v>
      </c>
    </row>
    <row r="32" spans="1:5">
      <c r="A32" s="4" t="s">
        <v>8</v>
      </c>
      <c r="B32" s="4">
        <v>8.5</v>
      </c>
      <c r="C32" s="4">
        <v>10</v>
      </c>
    </row>
    <row r="33" spans="1:3">
      <c r="A33" s="4" t="s">
        <v>4</v>
      </c>
      <c r="B33" s="4">
        <v>7.5</v>
      </c>
      <c r="C33" s="4">
        <v>10</v>
      </c>
    </row>
    <row r="34" spans="1:3">
      <c r="A34" s="4" t="s">
        <v>0</v>
      </c>
      <c r="B34" s="4">
        <v>6.5</v>
      </c>
      <c r="C34" s="4">
        <v>9</v>
      </c>
    </row>
    <row r="35" spans="1:3">
      <c r="A35" s="4" t="s">
        <v>1</v>
      </c>
      <c r="B35" s="4">
        <v>6.5</v>
      </c>
      <c r="C35" s="4">
        <v>10</v>
      </c>
    </row>
    <row r="36" spans="1:3">
      <c r="A36" s="4" t="s">
        <v>9</v>
      </c>
      <c r="B36" s="4">
        <v>5</v>
      </c>
      <c r="C36" s="4">
        <v>9</v>
      </c>
    </row>
    <row r="37" spans="1:3">
      <c r="A37" s="4" t="s">
        <v>7</v>
      </c>
      <c r="B37" s="4">
        <v>5</v>
      </c>
      <c r="C37" s="4">
        <v>10</v>
      </c>
    </row>
    <row r="38" spans="1:3">
      <c r="A38" s="4" t="s">
        <v>3</v>
      </c>
      <c r="B38" s="4">
        <v>4.5</v>
      </c>
      <c r="C38" s="4">
        <v>10</v>
      </c>
    </row>
    <row r="39" spans="1:3">
      <c r="A39" s="4" t="s">
        <v>32</v>
      </c>
      <c r="B39" s="4">
        <v>4</v>
      </c>
      <c r="C39" s="4">
        <v>7</v>
      </c>
    </row>
    <row r="40" spans="1:3">
      <c r="A40" s="4" t="s">
        <v>6</v>
      </c>
      <c r="B40" s="4">
        <v>4</v>
      </c>
      <c r="C40" s="4">
        <v>10</v>
      </c>
    </row>
    <row r="41" spans="1:3">
      <c r="A41" s="4" t="s">
        <v>5</v>
      </c>
      <c r="B41" s="4">
        <v>2</v>
      </c>
      <c r="C41" s="4">
        <v>9</v>
      </c>
    </row>
    <row r="42" spans="1:3">
      <c r="A42" s="4" t="s">
        <v>2</v>
      </c>
      <c r="B42" s="4">
        <v>1.5</v>
      </c>
      <c r="C42" s="4">
        <v>7</v>
      </c>
    </row>
    <row r="43" spans="1:3">
      <c r="A43" s="4" t="s">
        <v>23</v>
      </c>
      <c r="B43" s="4">
        <v>0</v>
      </c>
      <c r="C43" s="4">
        <v>9</v>
      </c>
    </row>
  </sheetData>
  <sortState ref="A32:C43">
    <sortCondition descending="1" ref="B32:B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Umferðir</vt:lpstr>
      <vt:lpstr>Punktakeppni</vt:lpstr>
      <vt:lpstr>Holukeppni</vt:lpstr>
      <vt:lpstr>Formúlur</vt:lpstr>
      <vt:lpstr>gamalt</vt:lpstr>
      <vt:lpstr>Sheet1</vt:lpstr>
      <vt:lpstr>Leikdagar</vt:lpstr>
      <vt:lpstr>Nöfn</vt:lpstr>
      <vt:lpstr>Punktakeppni!Print_Area</vt:lpstr>
      <vt:lpstr>Stigagjöf</vt:lpstr>
    </vt:vector>
  </TitlesOfParts>
  <Company>SoftTech Iceland ehf.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Aron Hauksson</dc:creator>
  <cp:lastModifiedBy>Emil Hilmarsson</cp:lastModifiedBy>
  <cp:lastPrinted>2009-08-26T15:21:13Z</cp:lastPrinted>
  <dcterms:created xsi:type="dcterms:W3CDTF">2007-04-29T15:14:25Z</dcterms:created>
  <dcterms:modified xsi:type="dcterms:W3CDTF">2009-09-01T21:52:21Z</dcterms:modified>
</cp:coreProperties>
</file>