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735" windowWidth="19440" windowHeight="10740" activeTab="1"/>
  </bookViews>
  <sheets>
    <sheet name="Umferðir" sheetId="5" r:id="rId1"/>
    <sheet name="Punktakeppni" sheetId="1" r:id="rId2"/>
    <sheet name="Holukeppni" sheetId="4" r:id="rId3"/>
  </sheets>
  <definedNames>
    <definedName name="Leikdagar">Punktakeppni!$C$24</definedName>
    <definedName name="Nöfn">Holukeppni!$A$5:$B$16</definedName>
    <definedName name="Stigagjöf">#REF!</definedName>
  </definedNames>
  <calcPr calcId="144525"/>
</workbook>
</file>

<file path=xl/calcChain.xml><?xml version="1.0" encoding="utf-8"?>
<calcChain xmlns="http://schemas.openxmlformats.org/spreadsheetml/2006/main">
  <c r="N4" i="4" l="1"/>
  <c r="M4" i="4"/>
  <c r="L4" i="4"/>
  <c r="K4" i="4"/>
  <c r="J4" i="4"/>
  <c r="I4" i="4"/>
  <c r="H4" i="4"/>
  <c r="G4" i="4"/>
  <c r="F4" i="4"/>
  <c r="E4" i="4"/>
  <c r="D4" i="4"/>
  <c r="C4" i="4"/>
  <c r="B4" i="1"/>
  <c r="B10" i="1"/>
  <c r="B14" i="1"/>
  <c r="B11" i="1"/>
  <c r="B9" i="1"/>
  <c r="B13" i="1"/>
  <c r="B6" i="1"/>
  <c r="B7" i="1"/>
  <c r="B8" i="1"/>
  <c r="B15" i="1"/>
  <c r="B12" i="1"/>
  <c r="B5" i="1"/>
  <c r="P6" i="4"/>
  <c r="P7" i="4"/>
  <c r="P8" i="4"/>
  <c r="P9" i="4"/>
  <c r="P10" i="4"/>
  <c r="P11" i="4"/>
  <c r="P12" i="4"/>
  <c r="P13" i="4"/>
  <c r="P14" i="4"/>
  <c r="P15" i="4"/>
  <c r="P16" i="4"/>
  <c r="P5" i="4"/>
  <c r="F49" i="5"/>
  <c r="D49" i="5"/>
  <c r="M41" i="5"/>
  <c r="K41" i="5"/>
  <c r="F48" i="5"/>
  <c r="D48" i="5"/>
  <c r="M40" i="5"/>
  <c r="K40" i="5"/>
  <c r="F47" i="5"/>
  <c r="D47" i="5"/>
  <c r="M39" i="5"/>
  <c r="K39" i="5"/>
  <c r="F46" i="5"/>
  <c r="D46" i="5"/>
  <c r="M38" i="5"/>
  <c r="K38" i="5"/>
  <c r="F45" i="5"/>
  <c r="D45" i="5"/>
  <c r="M37" i="5"/>
  <c r="K37" i="5"/>
  <c r="F44" i="5"/>
  <c r="D44" i="5"/>
  <c r="M36" i="5"/>
  <c r="K36" i="5"/>
  <c r="F41" i="5"/>
  <c r="D41" i="5"/>
  <c r="M33" i="5"/>
  <c r="K33" i="5"/>
  <c r="F33" i="5"/>
  <c r="D33" i="5"/>
  <c r="F40" i="5"/>
  <c r="D40" i="5"/>
  <c r="M32" i="5"/>
  <c r="K32" i="5"/>
  <c r="F32" i="5"/>
  <c r="D32" i="5"/>
  <c r="F39" i="5"/>
  <c r="D39" i="5"/>
  <c r="M31" i="5"/>
  <c r="K31" i="5"/>
  <c r="F31" i="5"/>
  <c r="D31" i="5"/>
  <c r="F38" i="5"/>
  <c r="D38" i="5"/>
  <c r="M30" i="5"/>
  <c r="K30" i="5"/>
  <c r="F30" i="5"/>
  <c r="D30" i="5"/>
  <c r="F37" i="5"/>
  <c r="D37" i="5"/>
  <c r="M29" i="5"/>
  <c r="K29" i="5"/>
  <c r="F29" i="5"/>
  <c r="D29" i="5"/>
  <c r="F36" i="5"/>
  <c r="D36" i="5"/>
  <c r="M28" i="5"/>
  <c r="K28" i="5"/>
  <c r="F28" i="5"/>
  <c r="D28" i="5"/>
  <c r="M25" i="5"/>
  <c r="K25" i="5"/>
  <c r="F25" i="5"/>
  <c r="D25" i="5"/>
  <c r="M17" i="5"/>
  <c r="K17" i="5"/>
  <c r="M24" i="5"/>
  <c r="K24" i="5"/>
  <c r="F24" i="5"/>
  <c r="D24" i="5"/>
  <c r="M16" i="5"/>
  <c r="K16" i="5"/>
  <c r="M23" i="5"/>
  <c r="K23" i="5"/>
  <c r="F23" i="5"/>
  <c r="D23" i="5"/>
  <c r="M15" i="5"/>
  <c r="K15" i="5"/>
  <c r="M22" i="5"/>
  <c r="K22" i="5"/>
  <c r="F22" i="5"/>
  <c r="D22" i="5"/>
  <c r="M14" i="5"/>
  <c r="K14" i="5"/>
  <c r="M21" i="5"/>
  <c r="K21" i="5"/>
  <c r="F21" i="5"/>
  <c r="D21" i="5"/>
  <c r="M13" i="5"/>
  <c r="K13" i="5"/>
  <c r="M20" i="5"/>
  <c r="K20" i="5"/>
  <c r="F20" i="5"/>
  <c r="D20" i="5"/>
  <c r="M12" i="5"/>
  <c r="K12" i="5"/>
  <c r="F17" i="5"/>
  <c r="D17" i="5"/>
  <c r="M8" i="5"/>
  <c r="K8" i="5"/>
  <c r="F8" i="5"/>
  <c r="D8" i="5"/>
  <c r="F16" i="5"/>
  <c r="D16" i="5"/>
  <c r="M7" i="5"/>
  <c r="K7" i="5"/>
  <c r="F7" i="5"/>
  <c r="D7" i="5"/>
  <c r="F15" i="5"/>
  <c r="D15" i="5"/>
  <c r="M6" i="5"/>
  <c r="K6" i="5"/>
  <c r="F6" i="5"/>
  <c r="D6" i="5"/>
  <c r="F14" i="5"/>
  <c r="D14" i="5"/>
  <c r="M5" i="5"/>
  <c r="K5" i="5"/>
  <c r="F5" i="5"/>
  <c r="D5" i="5"/>
  <c r="F13" i="5"/>
  <c r="D13" i="5"/>
  <c r="M4" i="5"/>
  <c r="K4" i="5"/>
  <c r="F4" i="5"/>
  <c r="D4" i="5"/>
  <c r="F12" i="5"/>
  <c r="D12" i="5"/>
  <c r="M3" i="5"/>
  <c r="K3" i="5"/>
  <c r="F3" i="5"/>
  <c r="D3" i="5"/>
  <c r="O6" i="4"/>
  <c r="O7" i="4"/>
  <c r="O8" i="4"/>
  <c r="O9" i="4"/>
  <c r="O10" i="4"/>
  <c r="O11" i="4"/>
  <c r="O12" i="4"/>
  <c r="O13" i="4"/>
  <c r="O14" i="4"/>
  <c r="O15" i="4"/>
  <c r="O16" i="4"/>
  <c r="O5" i="4"/>
  <c r="R16" i="1"/>
  <c r="R18" i="1"/>
  <c r="R19" i="1"/>
  <c r="V9" i="1"/>
  <c r="V7" i="1"/>
  <c r="V12" i="1"/>
  <c r="V13" i="1"/>
  <c r="V10" i="1"/>
  <c r="V4" i="1"/>
  <c r="V15" i="1"/>
  <c r="V14" i="1"/>
  <c r="V8" i="1"/>
  <c r="V11" i="1"/>
  <c r="V5" i="1"/>
  <c r="V6" i="1"/>
  <c r="U16" i="1"/>
  <c r="Q16" i="1"/>
  <c r="P16" i="1"/>
  <c r="O16" i="1"/>
  <c r="N16" i="1"/>
  <c r="M16" i="1"/>
  <c r="L16" i="1"/>
  <c r="U18" i="1"/>
  <c r="Q18" i="1"/>
  <c r="P18" i="1"/>
  <c r="O18" i="1"/>
  <c r="N18" i="1"/>
  <c r="M18" i="1"/>
  <c r="U19" i="1"/>
  <c r="Q19" i="1"/>
  <c r="P19" i="1"/>
  <c r="O19" i="1"/>
  <c r="N19" i="1"/>
  <c r="M19" i="1"/>
  <c r="AE6" i="1"/>
  <c r="AE14" i="1"/>
  <c r="AE15" i="1"/>
  <c r="AE13" i="1"/>
  <c r="AE8" i="1"/>
  <c r="AE5" i="1"/>
  <c r="AE11" i="1"/>
  <c r="AE10" i="1"/>
  <c r="AE4" i="1"/>
  <c r="AE12" i="1"/>
  <c r="AE7" i="1"/>
  <c r="AE9" i="1"/>
  <c r="K16" i="1"/>
  <c r="J16" i="1"/>
  <c r="I16" i="1"/>
  <c r="H16" i="1"/>
  <c r="G16" i="1"/>
  <c r="F16" i="1"/>
  <c r="E16" i="1"/>
  <c r="D16" i="1"/>
  <c r="D18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C18" i="1"/>
  <c r="X9" i="1"/>
  <c r="X7" i="1"/>
  <c r="X8" i="1"/>
  <c r="X12" i="1"/>
  <c r="Y12" i="1" s="1"/>
  <c r="X4" i="1"/>
  <c r="X14" i="1"/>
  <c r="Y14" i="1" s="1"/>
  <c r="X10" i="1"/>
  <c r="X13" i="1"/>
  <c r="X15" i="1"/>
  <c r="X5" i="1"/>
  <c r="X6" i="1"/>
  <c r="X11" i="1"/>
  <c r="AH9" i="1"/>
  <c r="AH11" i="1"/>
  <c r="AH6" i="1"/>
  <c r="AH5" i="1"/>
  <c r="AH15" i="1"/>
  <c r="AH13" i="1"/>
  <c r="AH10" i="1"/>
  <c r="AH14" i="1"/>
  <c r="AH4" i="1"/>
  <c r="AH12" i="1"/>
  <c r="AH8" i="1"/>
  <c r="AH7" i="1"/>
  <c r="C16" i="1"/>
  <c r="AC10" i="1"/>
  <c r="AC5" i="1"/>
  <c r="AC15" i="1"/>
  <c r="AC6" i="1"/>
  <c r="AC4" i="1"/>
  <c r="AC11" i="1"/>
  <c r="AC8" i="1"/>
  <c r="AC12" i="1"/>
  <c r="AC13" i="1"/>
  <c r="AC14" i="1"/>
  <c r="AC7" i="1"/>
  <c r="AC9" i="1"/>
  <c r="AG4" i="1"/>
  <c r="AG14" i="1"/>
  <c r="AG15" i="1"/>
  <c r="AG12" i="1"/>
  <c r="AG13" i="1"/>
  <c r="AG6" i="1"/>
  <c r="AG9" i="1"/>
  <c r="AG11" i="1"/>
  <c r="AG7" i="1"/>
  <c r="AG10" i="1"/>
  <c r="AG8" i="1"/>
  <c r="AG5" i="1"/>
  <c r="AA9" i="1" l="1"/>
  <c r="AA4" i="1"/>
  <c r="AA13" i="1"/>
  <c r="AA6" i="1"/>
  <c r="AA11" i="1"/>
  <c r="AF14" i="1"/>
  <c r="AA7" i="1"/>
  <c r="Z6" i="1"/>
  <c r="Z8" i="1"/>
  <c r="AF10" i="1"/>
  <c r="AA15" i="1"/>
  <c r="AA8" i="1"/>
  <c r="AI7" i="1"/>
  <c r="AF6" i="1"/>
  <c r="W4" i="1"/>
  <c r="W8" i="1"/>
  <c r="W9" i="1"/>
  <c r="W15" i="1"/>
  <c r="AI13" i="1"/>
  <c r="AF12" i="1"/>
  <c r="AA12" i="1"/>
  <c r="W7" i="1"/>
  <c r="W13" i="1"/>
  <c r="Z7" i="1"/>
  <c r="Z14" i="1"/>
  <c r="AF5" i="1"/>
  <c r="AF11" i="1"/>
  <c r="AA10" i="1"/>
  <c r="Y15" i="1"/>
  <c r="Z5" i="1"/>
  <c r="Z10" i="1"/>
  <c r="Z11" i="1"/>
  <c r="Z12" i="1"/>
  <c r="AD9" i="1"/>
  <c r="W14" i="1"/>
  <c r="W5" i="1"/>
  <c r="W10" i="1"/>
  <c r="W11" i="1"/>
  <c r="W6" i="1"/>
  <c r="W12" i="1"/>
  <c r="AD8" i="1"/>
  <c r="AF8" i="1"/>
  <c r="AF7" i="1"/>
  <c r="AF9" i="1"/>
  <c r="AF13" i="1"/>
  <c r="AF15" i="1"/>
  <c r="AF4" i="1"/>
  <c r="AA5" i="1"/>
  <c r="AD15" i="1"/>
  <c r="AI12" i="1"/>
  <c r="AI11" i="1"/>
  <c r="Y10" i="1"/>
  <c r="Y6" i="1"/>
  <c r="Y13" i="1"/>
  <c r="AI14" i="1"/>
  <c r="Y8" i="1"/>
  <c r="Z9" i="1"/>
  <c r="Z13" i="1"/>
  <c r="Z15" i="1"/>
  <c r="Z4" i="1"/>
  <c r="Y11" i="1"/>
  <c r="AD14" i="1"/>
  <c r="AD12" i="1"/>
  <c r="AD11" i="1"/>
  <c r="AD6" i="1"/>
  <c r="AD5" i="1"/>
  <c r="AI9" i="1"/>
  <c r="AD7" i="1"/>
  <c r="AD13" i="1"/>
  <c r="AD4" i="1"/>
  <c r="AI5" i="1"/>
  <c r="Y5" i="1"/>
  <c r="AA14" i="1"/>
  <c r="Y4" i="1"/>
  <c r="Y7" i="1"/>
  <c r="Y9" i="1"/>
  <c r="AD10" i="1"/>
  <c r="AI6" i="1"/>
  <c r="AI15" i="1"/>
  <c r="AI10" i="1"/>
  <c r="AI4" i="1"/>
  <c r="AI8" i="1"/>
  <c r="N17" i="1"/>
  <c r="R17" i="1"/>
  <c r="U17" i="1"/>
  <c r="M17" i="1"/>
  <c r="J17" i="1"/>
  <c r="I17" i="1"/>
  <c r="F17" i="1"/>
  <c r="D17" i="1"/>
  <c r="Q17" i="1"/>
  <c r="P17" i="1"/>
  <c r="L17" i="1"/>
  <c r="O17" i="1"/>
  <c r="K17" i="1"/>
  <c r="H17" i="1"/>
  <c r="G17" i="1"/>
  <c r="E17" i="1"/>
  <c r="C17" i="1"/>
  <c r="AB9" i="1" l="1"/>
  <c r="AB13" i="1"/>
  <c r="AB6" i="1"/>
  <c r="AB14" i="1"/>
  <c r="AB7" i="1"/>
  <c r="AB15" i="1"/>
  <c r="AB5" i="1"/>
  <c r="AB4" i="1"/>
  <c r="AB8" i="1"/>
  <c r="AB11" i="1"/>
  <c r="AB10" i="1"/>
  <c r="AB12" i="1"/>
</calcChain>
</file>

<file path=xl/sharedStrings.xml><?xml version="1.0" encoding="utf-8"?>
<sst xmlns="http://schemas.openxmlformats.org/spreadsheetml/2006/main" count="222" uniqueCount="70">
  <si>
    <t>Aron</t>
  </si>
  <si>
    <t>Maggi</t>
  </si>
  <si>
    <t>Denni</t>
  </si>
  <si>
    <t>Gulli</t>
  </si>
  <si>
    <t>Ingi</t>
  </si>
  <si>
    <t>Heimir</t>
  </si>
  <si>
    <t>Sammi</t>
  </si>
  <si>
    <t>Óli</t>
  </si>
  <si>
    <t>Emil</t>
  </si>
  <si>
    <t>Mætingar</t>
  </si>
  <si>
    <t>Besti</t>
  </si>
  <si>
    <t>Versti</t>
  </si>
  <si>
    <t>Sæti</t>
  </si>
  <si>
    <t>Sæti, mætingar</t>
  </si>
  <si>
    <t>Sæti, besti</t>
  </si>
  <si>
    <t>Meðaltal, allir</t>
  </si>
  <si>
    <t>Samtals allir</t>
  </si>
  <si>
    <t>Sæti allir</t>
  </si>
  <si>
    <t>Sæti, meðaltal allir</t>
  </si>
  <si>
    <t>Leikdagar</t>
  </si>
  <si>
    <t>Hlutfall mætinga</t>
  </si>
  <si>
    <t>Gummi</t>
  </si>
  <si>
    <t>Mætingarhlutfall</t>
  </si>
  <si>
    <t>Samtals bestu 10</t>
  </si>
  <si>
    <t>Meðaltal, bestu 10</t>
  </si>
  <si>
    <t>Sæti Meðaltal bestu 10</t>
  </si>
  <si>
    <t>Punktakeppni (10 bestu gilda)</t>
  </si>
  <si>
    <t>-</t>
  </si>
  <si>
    <t>1. umferð</t>
  </si>
  <si>
    <t>2. umferð</t>
  </si>
  <si>
    <t>3. Umferð</t>
  </si>
  <si>
    <t>6. umferð</t>
  </si>
  <si>
    <t>9. umferð</t>
  </si>
  <si>
    <t>11. umferð</t>
  </si>
  <si>
    <t>10. umferð</t>
  </si>
  <si>
    <t>4. umferð</t>
  </si>
  <si>
    <t>5. umferð</t>
  </si>
  <si>
    <t>8. umferð</t>
  </si>
  <si>
    <t>7. umferð</t>
  </si>
  <si>
    <t>Stig</t>
  </si>
  <si>
    <t>Leikir</t>
  </si>
  <si>
    <t>1-0</t>
  </si>
  <si>
    <t>Úrslit sumarsins 2010</t>
  </si>
  <si>
    <t>Siggi</t>
  </si>
  <si>
    <t>Ívar</t>
  </si>
  <si>
    <t>½-½</t>
  </si>
  <si>
    <t>0-1</t>
  </si>
  <si>
    <t>6/4</t>
  </si>
  <si>
    <t>5/4</t>
  </si>
  <si>
    <t>1/1</t>
  </si>
  <si>
    <t>4/2</t>
  </si>
  <si>
    <t>J</t>
  </si>
  <si>
    <t>4/3</t>
  </si>
  <si>
    <t>3/2</t>
  </si>
  <si>
    <t>1/0</t>
  </si>
  <si>
    <t>5/3</t>
  </si>
  <si>
    <t>2/1</t>
  </si>
  <si>
    <t>Meiddur</t>
  </si>
  <si>
    <t>G</t>
  </si>
  <si>
    <t>6/5</t>
  </si>
  <si>
    <t>Holukeppni 2010</t>
  </si>
  <si>
    <t>6-8</t>
  </si>
  <si>
    <t>9</t>
  </si>
  <si>
    <t>10</t>
  </si>
  <si>
    <t>11</t>
  </si>
  <si>
    <t>4</t>
  </si>
  <si>
    <t>1</t>
  </si>
  <si>
    <t>5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</si>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</sst>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\ mmm\ yyyy"/>
    <numFmt numFmtId="165" formatCode="0.0"/>
    <numFmt numFmtId="166" formatCode="ddd\ d/\ mmm\ yyyy"/>
    <numFmt numFmtId="167" formatCode="[$-40F]d/\ mmmm\ yyyy;@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20"/>
      <color rgb="FFFF0000"/>
      <name val="Arial"/>
      <family val="2"/>
    </font>
    <font>
      <sz val="12"/>
      <name val="Arial"/>
      <family val="2"/>
    </font>
    <font>
      <sz val="10"/>
      <color theme="4" tint="-0.49998474074526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Calibri"/>
      <family val="2"/>
    </font>
    <font>
      <sz val="12"/>
      <color rgb="FFFF0000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9" fontId="0" fillId="0" borderId="0" xfId="1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3" borderId="1" xfId="0" applyFill="1" applyBorder="1"/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quotePrefix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7" fontId="7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" borderId="6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8" fillId="4" borderId="6" xfId="0" applyFont="1" applyFill="1" applyBorder="1" applyAlignment="1">
      <alignment horizontal="right"/>
    </xf>
    <xf numFmtId="0" fontId="8" fillId="4" borderId="7" xfId="0" quotePrefix="1" applyFont="1" applyFill="1" applyBorder="1" applyAlignment="1">
      <alignment horizontal="center"/>
    </xf>
    <xf numFmtId="0" fontId="8" fillId="4" borderId="8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quotePrefix="1" applyFont="1" applyFill="1" applyBorder="1" applyAlignment="1">
      <alignment horizontal="center"/>
    </xf>
    <xf numFmtId="0" fontId="8" fillId="4" borderId="9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9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right"/>
    </xf>
    <xf numFmtId="0" fontId="11" fillId="4" borderId="0" xfId="0" quotePrefix="1" applyFont="1" applyFill="1" applyBorder="1" applyAlignment="1">
      <alignment horizontal="center"/>
    </xf>
    <xf numFmtId="0" fontId="11" fillId="4" borderId="9" xfId="0" applyFont="1" applyFill="1" applyBorder="1"/>
    <xf numFmtId="1" fontId="10" fillId="2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4" borderId="4" xfId="0" quotePrefix="1" applyFont="1" applyFill="1" applyBorder="1" applyAlignment="1">
      <alignment horizontal="center"/>
    </xf>
    <xf numFmtId="0" fontId="8" fillId="4" borderId="10" xfId="0" applyFont="1" applyFill="1" applyBorder="1"/>
    <xf numFmtId="9" fontId="13" fillId="0" borderId="1" xfId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3" xfId="0" applyFill="1" applyBorder="1"/>
    <xf numFmtId="0" fontId="0" fillId="0" borderId="14" xfId="0" applyBorder="1" applyAlignment="1">
      <alignment horizontal="center"/>
    </xf>
    <xf numFmtId="0" fontId="0" fillId="3" borderId="15" xfId="0" applyFill="1" applyBorder="1"/>
    <xf numFmtId="0" fontId="0" fillId="0" borderId="16" xfId="0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8" xfId="0" applyFill="1" applyBorder="1"/>
    <xf numFmtId="0" fontId="0" fillId="0" borderId="5" xfId="0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20" xfId="0" applyFont="1" applyBorder="1"/>
    <xf numFmtId="0" fontId="10" fillId="3" borderId="11" xfId="0" applyFont="1" applyFill="1" applyBorder="1" applyAlignment="1">
      <alignment textRotation="90"/>
    </xf>
    <xf numFmtId="0" fontId="10" fillId="7" borderId="12" xfId="0" applyFont="1" applyFill="1" applyBorder="1" applyAlignment="1">
      <alignment textRotation="90"/>
    </xf>
    <xf numFmtId="0" fontId="10" fillId="3" borderId="13" xfId="0" applyFont="1" applyFill="1" applyBorder="1"/>
    <xf numFmtId="1" fontId="10" fillId="7" borderId="14" xfId="0" applyNumberFormat="1" applyFont="1" applyFill="1" applyBorder="1"/>
    <xf numFmtId="0" fontId="10" fillId="3" borderId="15" xfId="0" applyFont="1" applyFill="1" applyBorder="1"/>
    <xf numFmtId="1" fontId="10" fillId="0" borderId="16" xfId="0" applyNumberFormat="1" applyFont="1" applyBorder="1" applyAlignment="1">
      <alignment horizontal="center"/>
    </xf>
    <xf numFmtId="1" fontId="10" fillId="7" borderId="17" xfId="0" applyNumberFormat="1" applyFont="1" applyFill="1" applyBorder="1"/>
    <xf numFmtId="20" fontId="0" fillId="0" borderId="0" xfId="0" applyNumberFormat="1"/>
    <xf numFmtId="0" fontId="0" fillId="0" borderId="0" xfId="0" quotePrefix="1"/>
    <xf numFmtId="0" fontId="1" fillId="0" borderId="0" xfId="0" quotePrefix="1" applyFont="1"/>
    <xf numFmtId="9" fontId="0" fillId="0" borderId="10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0" fillId="0" borderId="22" xfId="1" applyFont="1" applyBorder="1" applyAlignment="1">
      <alignment horizontal="center"/>
    </xf>
    <xf numFmtId="0" fontId="2" fillId="0" borderId="18" xfId="0" applyFont="1" applyFill="1" applyBorder="1"/>
    <xf numFmtId="0" fontId="2" fillId="0" borderId="0" xfId="0" applyFont="1" applyBorder="1" applyAlignment="1">
      <alignment horizontal="center"/>
    </xf>
    <xf numFmtId="0" fontId="2" fillId="0" borderId="13" xfId="0" applyFont="1" applyFill="1" applyBorder="1"/>
    <xf numFmtId="0" fontId="2" fillId="0" borderId="15" xfId="0" applyFont="1" applyFill="1" applyBorder="1"/>
    <xf numFmtId="0" fontId="3" fillId="0" borderId="16" xfId="0" applyFont="1" applyBorder="1" applyAlignment="1">
      <alignment horizontal="center"/>
    </xf>
    <xf numFmtId="0" fontId="0" fillId="0" borderId="0" xfId="0" quotePrefix="1" applyFill="1"/>
    <xf numFmtId="9" fontId="13" fillId="0" borderId="14" xfId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5" fontId="0" fillId="9" borderId="5" xfId="0" applyNumberForma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5" fontId="0" fillId="9" borderId="16" xfId="0" applyNumberForma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5" fontId="0" fillId="7" borderId="16" xfId="0" applyNumberForma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10" fillId="3" borderId="24" xfId="0" applyFont="1" applyFill="1" applyBorder="1" applyAlignment="1">
      <alignment textRotation="90"/>
    </xf>
    <xf numFmtId="1" fontId="10" fillId="0" borderId="25" xfId="0" applyNumberFormat="1" applyFont="1" applyBorder="1" applyAlignment="1">
      <alignment horizontal="center"/>
    </xf>
    <xf numFmtId="1" fontId="10" fillId="2" borderId="26" xfId="0" applyNumberFormat="1" applyFont="1" applyFill="1" applyBorder="1" applyAlignment="1">
      <alignment horizontal="center"/>
    </xf>
    <xf numFmtId="0" fontId="10" fillId="5" borderId="23" xfId="0" applyFont="1" applyFill="1" applyBorder="1" applyAlignment="1">
      <alignment textRotation="90"/>
    </xf>
    <xf numFmtId="165" fontId="10" fillId="5" borderId="13" xfId="0" applyNumberFormat="1" applyFont="1" applyFill="1" applyBorder="1"/>
    <xf numFmtId="165" fontId="10" fillId="5" borderId="15" xfId="0" applyNumberFormat="1" applyFont="1" applyFill="1" applyBorder="1"/>
    <xf numFmtId="16" fontId="1" fillId="0" borderId="0" xfId="0" quotePrefix="1" applyNumberFormat="1" applyFont="1"/>
    <xf numFmtId="0" fontId="0" fillId="10" borderId="9" xfId="0" applyFill="1" applyBorder="1" applyAlignment="1">
      <alignment horizontal="center"/>
    </xf>
    <xf numFmtId="0" fontId="15" fillId="3" borderId="11" xfId="0" applyFont="1" applyFill="1" applyBorder="1" applyAlignment="1">
      <alignment textRotation="90"/>
    </xf>
    <xf numFmtId="0" fontId="0" fillId="5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27" xfId="0" applyBorder="1"/>
    <xf numFmtId="166" fontId="12" fillId="3" borderId="28" xfId="0" applyNumberFormat="1" applyFont="1" applyFill="1" applyBorder="1" applyAlignment="1">
      <alignment horizontal="center" textRotation="90"/>
    </xf>
    <xf numFmtId="164" fontId="2" fillId="8" borderId="28" xfId="0" applyNumberFormat="1" applyFont="1" applyFill="1" applyBorder="1" applyAlignment="1">
      <alignment horizontal="center" textRotation="90"/>
    </xf>
    <xf numFmtId="164" fontId="2" fillId="0" borderId="28" xfId="0" applyNumberFormat="1" applyFont="1" applyBorder="1" applyAlignment="1">
      <alignment horizontal="center" textRotation="90"/>
    </xf>
    <xf numFmtId="164" fontId="0" fillId="0" borderId="29" xfId="0" applyNumberFormat="1" applyBorder="1" applyAlignment="1">
      <alignment horizontal="center" textRotation="90"/>
    </xf>
    <xf numFmtId="164" fontId="0" fillId="0" borderId="30" xfId="0" applyNumberFormat="1" applyBorder="1" applyAlignment="1">
      <alignment horizontal="center" textRotation="90"/>
    </xf>
    <xf numFmtId="164" fontId="0" fillId="0" borderId="28" xfId="0" applyNumberFormat="1" applyBorder="1" applyAlignment="1">
      <alignment horizontal="center" textRotation="90"/>
    </xf>
    <xf numFmtId="164" fontId="4" fillId="0" borderId="28" xfId="0" applyNumberFormat="1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167" fontId="7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167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" fontId="16" fillId="0" borderId="0" xfId="0" quotePrefix="1" applyNumberFormat="1" applyFont="1" applyFill="1" applyBorder="1" applyAlignment="1">
      <alignment horizontal="center"/>
    </xf>
    <xf numFmtId="0" fontId="16" fillId="0" borderId="0" xfId="0" quotePrefix="1" applyFont="1" applyAlignment="1">
      <alignment horizontal="center"/>
    </xf>
    <xf numFmtId="0" fontId="1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9" fontId="13" fillId="0" borderId="25" xfId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11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topLeftCell="A41" zoomScale="115" zoomScaleNormal="115" workbookViewId="0">
      <selection activeCell="K35" sqref="K35"/>
    </sheetView>
  </sheetViews>
  <sheetFormatPr defaultRowHeight="12.75" x14ac:dyDescent="0.2"/>
  <cols>
    <col min="1" max="1" width="5.28515625" customWidth="1"/>
    <col min="2" max="3" width="3.140625" customWidth="1"/>
    <col min="4" max="4" width="7" customWidth="1"/>
    <col min="5" max="5" width="2" customWidth="1"/>
    <col min="6" max="6" width="7" customWidth="1"/>
    <col min="7" max="7" width="6.42578125" customWidth="1"/>
    <col min="8" max="8" width="3.85546875" customWidth="1"/>
    <col min="9" max="10" width="3.140625" customWidth="1"/>
    <col min="11" max="11" width="6.85546875" customWidth="1"/>
    <col min="12" max="12" width="2" customWidth="1"/>
    <col min="13" max="13" width="6.85546875" customWidth="1"/>
    <col min="14" max="14" width="6.42578125" customWidth="1"/>
    <col min="15" max="15" width="3.85546875" customWidth="1"/>
    <col min="16" max="17" width="3.140625" customWidth="1"/>
    <col min="18" max="18" width="8.42578125" customWidth="1"/>
    <col min="19" max="19" width="7" customWidth="1"/>
    <col min="20" max="20" width="8.28515625" customWidth="1"/>
    <col min="21" max="21" width="2.85546875" customWidth="1"/>
    <col min="22" max="22" width="8.140625" customWidth="1"/>
  </cols>
  <sheetData>
    <row r="1" spans="2:20" x14ac:dyDescent="0.2">
      <c r="D1" s="13"/>
      <c r="G1" s="1"/>
      <c r="N1" s="1"/>
    </row>
    <row r="2" spans="2:20" x14ac:dyDescent="0.2">
      <c r="B2" s="137" t="s">
        <v>28</v>
      </c>
      <c r="C2" s="138"/>
      <c r="D2" s="138"/>
      <c r="G2" s="1"/>
      <c r="I2" s="137" t="s">
        <v>29</v>
      </c>
      <c r="J2" s="138"/>
      <c r="K2" s="138"/>
      <c r="N2" s="1"/>
    </row>
    <row r="3" spans="2:20" x14ac:dyDescent="0.2">
      <c r="B3" s="27">
        <v>1</v>
      </c>
      <c r="C3" s="28">
        <v>12</v>
      </c>
      <c r="D3" s="33" t="str">
        <f t="shared" ref="D3:D8" si="0">VLOOKUP(B3,Nöfn,2)</f>
        <v>Maggi</v>
      </c>
      <c r="E3" s="34" t="s">
        <v>27</v>
      </c>
      <c r="F3" s="35" t="str">
        <f t="shared" ref="F3:F8" si="1">VLOOKUP(C3,Nöfn,2)</f>
        <v>Sammi</v>
      </c>
      <c r="G3" s="39" t="s">
        <v>41</v>
      </c>
      <c r="I3" s="27">
        <v>12</v>
      </c>
      <c r="J3" s="28">
        <v>7</v>
      </c>
      <c r="K3" s="33" t="str">
        <f t="shared" ref="K3:K8" si="2">VLOOKUP(I3,Nöfn,2)</f>
        <v>Sammi</v>
      </c>
      <c r="L3" s="34" t="s">
        <v>27</v>
      </c>
      <c r="M3" s="35" t="str">
        <f t="shared" ref="M3:M8" si="3">VLOOKUP(J3,Nöfn,2)</f>
        <v>Heimir</v>
      </c>
      <c r="N3" s="39" t="s">
        <v>41</v>
      </c>
    </row>
    <row r="4" spans="2:20" x14ac:dyDescent="0.2">
      <c r="B4" s="29">
        <v>2</v>
      </c>
      <c r="C4" s="30">
        <v>11</v>
      </c>
      <c r="D4" s="36" t="str">
        <f t="shared" si="0"/>
        <v>Emil</v>
      </c>
      <c r="E4" s="37" t="s">
        <v>27</v>
      </c>
      <c r="F4" s="38" t="str">
        <f t="shared" si="1"/>
        <v>Denni</v>
      </c>
      <c r="G4" s="64" t="s">
        <v>45</v>
      </c>
      <c r="I4" s="29">
        <v>8</v>
      </c>
      <c r="J4" s="30">
        <v>6</v>
      </c>
      <c r="K4" s="36" t="str">
        <f t="shared" si="2"/>
        <v>Ívar</v>
      </c>
      <c r="L4" s="37" t="s">
        <v>27</v>
      </c>
      <c r="M4" s="38" t="str">
        <f t="shared" si="3"/>
        <v>Ingi</v>
      </c>
      <c r="N4" s="47" t="s">
        <v>41</v>
      </c>
    </row>
    <row r="5" spans="2:20" x14ac:dyDescent="0.2">
      <c r="B5" s="29">
        <v>3</v>
      </c>
      <c r="C5" s="30">
        <v>10</v>
      </c>
      <c r="D5" s="36" t="str">
        <f t="shared" si="0"/>
        <v>Aron</v>
      </c>
      <c r="E5" s="37" t="s">
        <v>27</v>
      </c>
      <c r="F5" s="38" t="str">
        <f t="shared" si="1"/>
        <v>Siggi</v>
      </c>
      <c r="G5" s="40" t="s">
        <v>41</v>
      </c>
      <c r="I5" s="29">
        <v>9</v>
      </c>
      <c r="J5" s="30">
        <v>5</v>
      </c>
      <c r="K5" s="36" t="str">
        <f t="shared" si="2"/>
        <v>Gulli</v>
      </c>
      <c r="L5" s="37" t="s">
        <v>27</v>
      </c>
      <c r="M5" s="38" t="str">
        <f t="shared" si="3"/>
        <v>Óli</v>
      </c>
      <c r="N5" s="120" t="s">
        <v>41</v>
      </c>
      <c r="O5" s="90" t="s">
        <v>53</v>
      </c>
    </row>
    <row r="6" spans="2:20" x14ac:dyDescent="0.2">
      <c r="B6" s="29">
        <v>4</v>
      </c>
      <c r="C6" s="30">
        <v>9</v>
      </c>
      <c r="D6" s="36" t="str">
        <f t="shared" si="0"/>
        <v>Gummi</v>
      </c>
      <c r="E6" s="37" t="s">
        <v>27</v>
      </c>
      <c r="F6" s="38" t="str">
        <f t="shared" si="1"/>
        <v>Gulli</v>
      </c>
      <c r="G6" s="40" t="s">
        <v>41</v>
      </c>
      <c r="I6" s="29">
        <v>10</v>
      </c>
      <c r="J6" s="30">
        <v>4</v>
      </c>
      <c r="K6" s="36" t="str">
        <f t="shared" si="2"/>
        <v>Siggi</v>
      </c>
      <c r="L6" s="37" t="s">
        <v>27</v>
      </c>
      <c r="M6" s="38" t="str">
        <f t="shared" si="3"/>
        <v>Gummi</v>
      </c>
      <c r="N6" s="23" t="s">
        <v>46</v>
      </c>
      <c r="R6" s="88"/>
    </row>
    <row r="7" spans="2:20" x14ac:dyDescent="0.2">
      <c r="B7" s="29">
        <v>5</v>
      </c>
      <c r="C7" s="30">
        <v>8</v>
      </c>
      <c r="D7" s="36" t="str">
        <f t="shared" si="0"/>
        <v>Óli</v>
      </c>
      <c r="E7" s="37" t="s">
        <v>27</v>
      </c>
      <c r="F7" s="38" t="str">
        <f t="shared" si="1"/>
        <v>Ívar</v>
      </c>
      <c r="G7" s="40" t="s">
        <v>41</v>
      </c>
      <c r="H7" s="89" t="s">
        <v>56</v>
      </c>
      <c r="I7" s="29">
        <v>11</v>
      </c>
      <c r="J7" s="30">
        <v>3</v>
      </c>
      <c r="K7" s="36" t="str">
        <f t="shared" si="2"/>
        <v>Denni</v>
      </c>
      <c r="L7" s="37" t="s">
        <v>27</v>
      </c>
      <c r="M7" s="38" t="str">
        <f t="shared" si="3"/>
        <v>Aron</v>
      </c>
      <c r="N7" s="40" t="s">
        <v>46</v>
      </c>
      <c r="O7" s="46" t="s">
        <v>58</v>
      </c>
      <c r="T7" s="88"/>
    </row>
    <row r="8" spans="2:20" x14ac:dyDescent="0.2">
      <c r="B8" s="31">
        <v>6</v>
      </c>
      <c r="C8" s="32">
        <v>7</v>
      </c>
      <c r="D8" s="60" t="str">
        <f t="shared" si="0"/>
        <v>Ingi</v>
      </c>
      <c r="E8" s="61" t="s">
        <v>27</v>
      </c>
      <c r="F8" s="62" t="str">
        <f t="shared" si="1"/>
        <v>Heimir</v>
      </c>
      <c r="G8" s="24" t="s">
        <v>41</v>
      </c>
      <c r="I8" s="31">
        <v>1</v>
      </c>
      <c r="J8" s="32">
        <v>2</v>
      </c>
      <c r="K8" s="60" t="str">
        <f t="shared" si="2"/>
        <v>Maggi</v>
      </c>
      <c r="L8" s="61" t="s">
        <v>27</v>
      </c>
      <c r="M8" s="62" t="str">
        <f t="shared" si="3"/>
        <v>Emil</v>
      </c>
      <c r="N8" s="24" t="s">
        <v>41</v>
      </c>
    </row>
    <row r="9" spans="2:20" x14ac:dyDescent="0.2">
      <c r="B9" s="17"/>
      <c r="C9" s="17"/>
      <c r="D9" s="18"/>
      <c r="E9" s="19"/>
      <c r="F9" s="17"/>
      <c r="G9" s="25"/>
      <c r="I9" s="17"/>
      <c r="J9" s="17"/>
      <c r="K9" s="18"/>
      <c r="L9" s="19"/>
      <c r="M9" s="17"/>
      <c r="N9" s="25"/>
      <c r="R9" s="88"/>
      <c r="T9" s="88"/>
    </row>
    <row r="10" spans="2:20" x14ac:dyDescent="0.2">
      <c r="G10" s="1"/>
      <c r="T10" s="88"/>
    </row>
    <row r="11" spans="2:20" x14ac:dyDescent="0.2">
      <c r="B11" s="137" t="s">
        <v>30</v>
      </c>
      <c r="C11" s="138"/>
      <c r="D11" s="138"/>
      <c r="G11" s="1"/>
      <c r="I11" s="137" t="s">
        <v>35</v>
      </c>
      <c r="J11" s="138"/>
      <c r="K11" s="138"/>
      <c r="L11" s="14"/>
      <c r="M11" s="14"/>
      <c r="N11" s="26"/>
    </row>
    <row r="12" spans="2:20" x14ac:dyDescent="0.2">
      <c r="B12" s="27">
        <v>2</v>
      </c>
      <c r="C12" s="28">
        <v>12</v>
      </c>
      <c r="D12" s="33" t="str">
        <f t="shared" ref="D12:D17" si="4">VLOOKUP(B12,Nöfn,2)</f>
        <v>Emil</v>
      </c>
      <c r="E12" s="34" t="s">
        <v>27</v>
      </c>
      <c r="F12" s="35" t="str">
        <f t="shared" ref="F12:F17" si="5">VLOOKUP(C12,Nöfn,2)</f>
        <v>Sammi</v>
      </c>
      <c r="G12" s="39" t="s">
        <v>41</v>
      </c>
      <c r="H12" s="89" t="s">
        <v>47</v>
      </c>
      <c r="I12" s="27">
        <v>12</v>
      </c>
      <c r="J12" s="28">
        <v>8</v>
      </c>
      <c r="K12" s="33" t="str">
        <f t="shared" ref="K12:K17" si="6">VLOOKUP(I12,Nöfn,2)</f>
        <v>Sammi</v>
      </c>
      <c r="L12" s="34" t="s">
        <v>27</v>
      </c>
      <c r="M12" s="35" t="str">
        <f t="shared" ref="M12:M17" si="7">VLOOKUP(J12,Nöfn,2)</f>
        <v>Ívar</v>
      </c>
      <c r="N12" s="42" t="s">
        <v>46</v>
      </c>
      <c r="O12" s="89" t="s">
        <v>53</v>
      </c>
      <c r="R12" s="88"/>
    </row>
    <row r="13" spans="2:20" x14ac:dyDescent="0.2">
      <c r="B13" s="29">
        <v>3</v>
      </c>
      <c r="C13" s="30">
        <v>1</v>
      </c>
      <c r="D13" s="36" t="str">
        <f t="shared" si="4"/>
        <v>Aron</v>
      </c>
      <c r="E13" s="37" t="s">
        <v>27</v>
      </c>
      <c r="F13" s="38" t="str">
        <f t="shared" si="5"/>
        <v>Maggi</v>
      </c>
      <c r="G13" s="64" t="s">
        <v>45</v>
      </c>
      <c r="I13" s="29">
        <v>9</v>
      </c>
      <c r="J13" s="30">
        <v>7</v>
      </c>
      <c r="K13" s="36" t="str">
        <f t="shared" si="6"/>
        <v>Gulli</v>
      </c>
      <c r="L13" s="37" t="s">
        <v>27</v>
      </c>
      <c r="M13" s="38" t="str">
        <f t="shared" si="7"/>
        <v>Heimir</v>
      </c>
      <c r="N13" s="40" t="s">
        <v>41</v>
      </c>
      <c r="O13" s="90" t="s">
        <v>56</v>
      </c>
      <c r="T13" s="88"/>
    </row>
    <row r="14" spans="2:20" x14ac:dyDescent="0.2">
      <c r="B14" s="29">
        <v>4</v>
      </c>
      <c r="C14" s="30">
        <v>11</v>
      </c>
      <c r="D14" s="36" t="str">
        <f t="shared" si="4"/>
        <v>Gummi</v>
      </c>
      <c r="E14" s="37" t="s">
        <v>27</v>
      </c>
      <c r="F14" s="38" t="str">
        <f t="shared" si="5"/>
        <v>Denni</v>
      </c>
      <c r="G14" s="40" t="s">
        <v>46</v>
      </c>
      <c r="H14" s="89" t="s">
        <v>48</v>
      </c>
      <c r="I14" s="29">
        <v>10</v>
      </c>
      <c r="J14" s="30">
        <v>6</v>
      </c>
      <c r="K14" s="36" t="str">
        <f t="shared" si="6"/>
        <v>Siggi</v>
      </c>
      <c r="L14" s="37" t="s">
        <v>27</v>
      </c>
      <c r="M14" s="38" t="str">
        <f t="shared" si="7"/>
        <v>Ingi</v>
      </c>
      <c r="N14" s="47" t="s">
        <v>41</v>
      </c>
    </row>
    <row r="15" spans="2:20" x14ac:dyDescent="0.2">
      <c r="B15" s="29">
        <v>5</v>
      </c>
      <c r="C15" s="30">
        <v>10</v>
      </c>
      <c r="D15" s="36" t="str">
        <f t="shared" si="4"/>
        <v>Óli</v>
      </c>
      <c r="E15" s="37" t="s">
        <v>27</v>
      </c>
      <c r="F15" s="38" t="str">
        <f t="shared" si="5"/>
        <v>Siggi</v>
      </c>
      <c r="G15" s="40" t="s">
        <v>46</v>
      </c>
      <c r="I15" s="29">
        <v>11</v>
      </c>
      <c r="J15" s="30">
        <v>5</v>
      </c>
      <c r="K15" s="36" t="str">
        <f t="shared" si="6"/>
        <v>Denni</v>
      </c>
      <c r="L15" s="37" t="s">
        <v>27</v>
      </c>
      <c r="M15" s="38" t="str">
        <f t="shared" si="7"/>
        <v>Óli</v>
      </c>
      <c r="N15" s="64" t="s">
        <v>45</v>
      </c>
    </row>
    <row r="16" spans="2:20" x14ac:dyDescent="0.2">
      <c r="B16" s="29">
        <v>6</v>
      </c>
      <c r="C16" s="30">
        <v>9</v>
      </c>
      <c r="D16" s="36" t="str">
        <f t="shared" si="4"/>
        <v>Ingi</v>
      </c>
      <c r="E16" s="37" t="s">
        <v>27</v>
      </c>
      <c r="F16" s="38" t="str">
        <f t="shared" si="5"/>
        <v>Gulli</v>
      </c>
      <c r="G16" s="64" t="s">
        <v>45</v>
      </c>
      <c r="H16" s="89" t="s">
        <v>49</v>
      </c>
      <c r="I16" s="29">
        <v>1</v>
      </c>
      <c r="J16" s="30">
        <v>4</v>
      </c>
      <c r="K16" s="36" t="str">
        <f t="shared" si="6"/>
        <v>Maggi</v>
      </c>
      <c r="L16" s="37" t="s">
        <v>27</v>
      </c>
      <c r="M16" s="38" t="str">
        <f t="shared" si="7"/>
        <v>Gummi</v>
      </c>
      <c r="N16" s="43" t="s">
        <v>41</v>
      </c>
      <c r="O16" s="89" t="s">
        <v>59</v>
      </c>
    </row>
    <row r="17" spans="2:20" x14ac:dyDescent="0.2">
      <c r="B17" s="31">
        <v>7</v>
      </c>
      <c r="C17" s="32">
        <v>8</v>
      </c>
      <c r="D17" s="60" t="str">
        <f t="shared" si="4"/>
        <v>Heimir</v>
      </c>
      <c r="E17" s="61" t="s">
        <v>27</v>
      </c>
      <c r="F17" s="62" t="str">
        <f t="shared" si="5"/>
        <v>Ívar</v>
      </c>
      <c r="G17" s="41" t="s">
        <v>46</v>
      </c>
      <c r="H17" s="89" t="s">
        <v>47</v>
      </c>
      <c r="I17" s="31">
        <v>2</v>
      </c>
      <c r="J17" s="32">
        <v>3</v>
      </c>
      <c r="K17" s="60" t="str">
        <f t="shared" si="6"/>
        <v>Emil</v>
      </c>
      <c r="L17" s="61" t="s">
        <v>27</v>
      </c>
      <c r="M17" s="62" t="str">
        <f t="shared" si="7"/>
        <v>Aron</v>
      </c>
      <c r="N17" s="50" t="s">
        <v>41</v>
      </c>
      <c r="T17" s="88"/>
    </row>
    <row r="18" spans="2:20" x14ac:dyDescent="0.2">
      <c r="N18" s="14"/>
      <c r="S18" s="88"/>
    </row>
    <row r="19" spans="2:20" x14ac:dyDescent="0.2">
      <c r="B19" s="137" t="s">
        <v>36</v>
      </c>
      <c r="C19" s="138"/>
      <c r="D19" s="138"/>
      <c r="E19" s="14"/>
      <c r="F19" s="14"/>
      <c r="G19" s="26"/>
      <c r="I19" s="137" t="s">
        <v>31</v>
      </c>
      <c r="J19" s="138"/>
      <c r="K19" s="138"/>
      <c r="N19" s="26"/>
    </row>
    <row r="20" spans="2:20" x14ac:dyDescent="0.2">
      <c r="B20" s="27">
        <v>3</v>
      </c>
      <c r="C20" s="28">
        <v>12</v>
      </c>
      <c r="D20" s="33" t="str">
        <f t="shared" ref="D20:D25" si="8">VLOOKUP(B20,Nöfn,2)</f>
        <v>Aron</v>
      </c>
      <c r="E20" s="34" t="s">
        <v>27</v>
      </c>
      <c r="F20" s="35" t="str">
        <f t="shared" ref="F20:F25" si="9">VLOOKUP(C20,Nöfn,2)</f>
        <v>Sammi</v>
      </c>
      <c r="G20" s="22" t="s">
        <v>41</v>
      </c>
      <c r="I20" s="27">
        <v>12</v>
      </c>
      <c r="J20" s="28">
        <v>9</v>
      </c>
      <c r="K20" s="33" t="str">
        <f t="shared" ref="K20:K25" si="10">VLOOKUP(I20,Nöfn,2)</f>
        <v>Sammi</v>
      </c>
      <c r="L20" s="34" t="s">
        <v>27</v>
      </c>
      <c r="M20" s="35" t="str">
        <f t="shared" ref="M20:M25" si="11">VLOOKUP(J20,Nöfn,2)</f>
        <v>Gulli</v>
      </c>
      <c r="N20" s="42" t="s">
        <v>46</v>
      </c>
      <c r="T20" s="88"/>
    </row>
    <row r="21" spans="2:20" x14ac:dyDescent="0.2">
      <c r="B21" s="29">
        <v>4</v>
      </c>
      <c r="C21" s="30">
        <v>2</v>
      </c>
      <c r="D21" s="36" t="str">
        <f t="shared" si="8"/>
        <v>Gummi</v>
      </c>
      <c r="E21" s="37" t="s">
        <v>27</v>
      </c>
      <c r="F21" s="38" t="str">
        <f t="shared" si="9"/>
        <v>Emil</v>
      </c>
      <c r="G21" s="40" t="s">
        <v>41</v>
      </c>
      <c r="H21" s="89" t="s">
        <v>54</v>
      </c>
      <c r="I21" s="29">
        <v>10</v>
      </c>
      <c r="J21" s="30">
        <v>8</v>
      </c>
      <c r="K21" s="36" t="str">
        <f t="shared" si="10"/>
        <v>Siggi</v>
      </c>
      <c r="L21" s="37" t="s">
        <v>27</v>
      </c>
      <c r="M21" s="38" t="str">
        <f t="shared" si="11"/>
        <v>Ívar</v>
      </c>
      <c r="N21" s="43" t="s">
        <v>46</v>
      </c>
      <c r="O21" s="90" t="s">
        <v>50</v>
      </c>
    </row>
    <row r="22" spans="2:20" x14ac:dyDescent="0.2">
      <c r="B22" s="29">
        <v>5</v>
      </c>
      <c r="C22" s="30">
        <v>1</v>
      </c>
      <c r="D22" s="36" t="str">
        <f t="shared" si="8"/>
        <v>Óli</v>
      </c>
      <c r="E22" s="37" t="s">
        <v>27</v>
      </c>
      <c r="F22" s="38" t="str">
        <f t="shared" si="9"/>
        <v>Maggi</v>
      </c>
      <c r="G22" s="23" t="s">
        <v>46</v>
      </c>
      <c r="H22" s="89" t="s">
        <v>48</v>
      </c>
      <c r="I22" s="29">
        <v>11</v>
      </c>
      <c r="J22" s="30">
        <v>7</v>
      </c>
      <c r="K22" s="36" t="str">
        <f t="shared" si="10"/>
        <v>Denni</v>
      </c>
      <c r="L22" s="37" t="s">
        <v>27</v>
      </c>
      <c r="M22" s="38" t="str">
        <f t="shared" si="11"/>
        <v>Heimir</v>
      </c>
      <c r="N22" s="40" t="s">
        <v>46</v>
      </c>
      <c r="O22" s="90" t="s">
        <v>50</v>
      </c>
    </row>
    <row r="23" spans="2:20" x14ac:dyDescent="0.2">
      <c r="B23" s="29">
        <v>6</v>
      </c>
      <c r="C23" s="30">
        <v>11</v>
      </c>
      <c r="D23" s="36" t="str">
        <f t="shared" si="8"/>
        <v>Ingi</v>
      </c>
      <c r="E23" s="37" t="s">
        <v>27</v>
      </c>
      <c r="F23" s="38" t="str">
        <f t="shared" si="9"/>
        <v>Denni</v>
      </c>
      <c r="G23" s="23" t="s">
        <v>46</v>
      </c>
      <c r="H23" s="89" t="s">
        <v>52</v>
      </c>
      <c r="I23" s="29">
        <v>1</v>
      </c>
      <c r="J23" s="30">
        <v>6</v>
      </c>
      <c r="K23" s="36" t="str">
        <f t="shared" si="10"/>
        <v>Maggi</v>
      </c>
      <c r="L23" s="37" t="s">
        <v>27</v>
      </c>
      <c r="M23" s="38" t="str">
        <f t="shared" si="11"/>
        <v>Ingi</v>
      </c>
      <c r="N23" s="64" t="s">
        <v>45</v>
      </c>
    </row>
    <row r="24" spans="2:20" x14ac:dyDescent="0.2">
      <c r="B24" s="29">
        <v>7</v>
      </c>
      <c r="C24" s="30">
        <v>10</v>
      </c>
      <c r="D24" s="36" t="str">
        <f t="shared" si="8"/>
        <v>Heimir</v>
      </c>
      <c r="E24" s="37" t="s">
        <v>27</v>
      </c>
      <c r="F24" s="38" t="str">
        <f t="shared" si="9"/>
        <v>Siggi</v>
      </c>
      <c r="G24" s="40" t="s">
        <v>46</v>
      </c>
      <c r="I24" s="29">
        <v>2</v>
      </c>
      <c r="J24" s="30">
        <v>5</v>
      </c>
      <c r="K24" s="36" t="str">
        <f t="shared" si="10"/>
        <v>Emil</v>
      </c>
      <c r="L24" s="37" t="s">
        <v>27</v>
      </c>
      <c r="M24" s="38" t="str">
        <f t="shared" si="11"/>
        <v>Óli</v>
      </c>
      <c r="N24" s="40" t="s">
        <v>41</v>
      </c>
      <c r="O24" s="89" t="s">
        <v>50</v>
      </c>
      <c r="S24" s="88"/>
    </row>
    <row r="25" spans="2:20" x14ac:dyDescent="0.2">
      <c r="B25" s="31">
        <v>8</v>
      </c>
      <c r="C25" s="32">
        <v>9</v>
      </c>
      <c r="D25" s="60" t="str">
        <f t="shared" si="8"/>
        <v>Ívar</v>
      </c>
      <c r="E25" s="61" t="s">
        <v>27</v>
      </c>
      <c r="F25" s="62" t="str">
        <f t="shared" si="9"/>
        <v>Gulli</v>
      </c>
      <c r="G25" s="50" t="s">
        <v>41</v>
      </c>
      <c r="I25" s="31">
        <v>3</v>
      </c>
      <c r="J25" s="32">
        <v>4</v>
      </c>
      <c r="K25" s="60" t="str">
        <f t="shared" si="10"/>
        <v>Aron</v>
      </c>
      <c r="L25" s="61" t="s">
        <v>27</v>
      </c>
      <c r="M25" s="62" t="str">
        <f t="shared" si="11"/>
        <v>Gummi</v>
      </c>
      <c r="N25" s="50" t="s">
        <v>45</v>
      </c>
    </row>
    <row r="26" spans="2:20" x14ac:dyDescent="0.2">
      <c r="N26" s="14"/>
    </row>
    <row r="27" spans="2:20" x14ac:dyDescent="0.2">
      <c r="B27" s="137" t="s">
        <v>38</v>
      </c>
      <c r="C27" s="138"/>
      <c r="D27" s="138"/>
      <c r="E27" s="14"/>
      <c r="F27" s="14"/>
      <c r="G27" s="26"/>
      <c r="H27" s="14"/>
      <c r="I27" s="137" t="s">
        <v>37</v>
      </c>
      <c r="J27" s="138"/>
      <c r="K27" s="138"/>
      <c r="L27" s="14"/>
      <c r="M27" s="14"/>
      <c r="N27" s="26"/>
    </row>
    <row r="28" spans="2:20" x14ac:dyDescent="0.2">
      <c r="B28" s="27">
        <v>4</v>
      </c>
      <c r="C28" s="28">
        <v>12</v>
      </c>
      <c r="D28" s="33" t="str">
        <f t="shared" ref="D28:D33" si="12">VLOOKUP(B28,Nöfn,2)</f>
        <v>Gummi</v>
      </c>
      <c r="E28" s="34" t="s">
        <v>27</v>
      </c>
      <c r="F28" s="35" t="str">
        <f t="shared" ref="F28:F33" si="13">VLOOKUP(C28,Nöfn,2)</f>
        <v>Sammi</v>
      </c>
      <c r="G28" s="52" t="s">
        <v>41</v>
      </c>
      <c r="H28" s="99" t="s">
        <v>48</v>
      </c>
      <c r="I28" s="27">
        <v>12</v>
      </c>
      <c r="J28" s="28">
        <v>10</v>
      </c>
      <c r="K28" s="33" t="str">
        <f t="shared" ref="K28:K33" si="14">VLOOKUP(I28,Nöfn,2)</f>
        <v>Sammi</v>
      </c>
      <c r="L28" s="34" t="s">
        <v>27</v>
      </c>
      <c r="M28" s="35" t="str">
        <f t="shared" ref="M28:M33" si="15">VLOOKUP(J28,Nöfn,2)</f>
        <v>Siggi</v>
      </c>
      <c r="N28" s="52" t="s">
        <v>46</v>
      </c>
    </row>
    <row r="29" spans="2:20" x14ac:dyDescent="0.2">
      <c r="B29" s="29">
        <v>5</v>
      </c>
      <c r="C29" s="30">
        <v>3</v>
      </c>
      <c r="D29" s="36" t="str">
        <f t="shared" si="12"/>
        <v>Óli</v>
      </c>
      <c r="E29" s="37" t="s">
        <v>27</v>
      </c>
      <c r="F29" s="38" t="str">
        <f t="shared" si="13"/>
        <v>Aron</v>
      </c>
      <c r="G29" s="47" t="s">
        <v>46</v>
      </c>
      <c r="H29" s="14"/>
      <c r="I29" s="29">
        <v>11</v>
      </c>
      <c r="J29" s="30">
        <v>9</v>
      </c>
      <c r="K29" s="36" t="str">
        <f t="shared" si="14"/>
        <v>Denni</v>
      </c>
      <c r="L29" s="37" t="s">
        <v>27</v>
      </c>
      <c r="M29" s="38" t="str">
        <f t="shared" si="15"/>
        <v>Gulli</v>
      </c>
      <c r="N29" s="47" t="s">
        <v>46</v>
      </c>
    </row>
    <row r="30" spans="2:20" x14ac:dyDescent="0.2">
      <c r="B30" s="29">
        <v>6</v>
      </c>
      <c r="C30" s="30">
        <v>2</v>
      </c>
      <c r="D30" s="36" t="str">
        <f t="shared" si="12"/>
        <v>Ingi</v>
      </c>
      <c r="E30" s="37" t="s">
        <v>27</v>
      </c>
      <c r="F30" s="38" t="str">
        <f t="shared" si="13"/>
        <v>Emil</v>
      </c>
      <c r="G30" s="47" t="s">
        <v>46</v>
      </c>
      <c r="H30" s="99" t="s">
        <v>53</v>
      </c>
      <c r="I30" s="29">
        <v>1</v>
      </c>
      <c r="J30" s="30">
        <v>8</v>
      </c>
      <c r="K30" s="36" t="str">
        <f t="shared" si="14"/>
        <v>Maggi</v>
      </c>
      <c r="L30" s="37" t="s">
        <v>27</v>
      </c>
      <c r="M30" s="38" t="str">
        <f t="shared" si="15"/>
        <v>Ívar</v>
      </c>
      <c r="N30" s="47" t="s">
        <v>46</v>
      </c>
      <c r="S30" s="88"/>
    </row>
    <row r="31" spans="2:20" x14ac:dyDescent="0.2">
      <c r="B31" s="29">
        <v>7</v>
      </c>
      <c r="C31" s="30">
        <v>1</v>
      </c>
      <c r="D31" s="36" t="str">
        <f t="shared" si="12"/>
        <v>Heimir</v>
      </c>
      <c r="E31" s="37" t="s">
        <v>27</v>
      </c>
      <c r="F31" s="38" t="str">
        <f t="shared" si="13"/>
        <v>Maggi</v>
      </c>
      <c r="G31" s="64" t="s">
        <v>45</v>
      </c>
      <c r="H31" s="49"/>
      <c r="I31" s="29">
        <v>2</v>
      </c>
      <c r="J31" s="30">
        <v>7</v>
      </c>
      <c r="K31" s="36" t="str">
        <f t="shared" si="14"/>
        <v>Emil</v>
      </c>
      <c r="L31" s="37" t="s">
        <v>27</v>
      </c>
      <c r="M31" s="38" t="str">
        <f t="shared" si="15"/>
        <v>Heimir</v>
      </c>
      <c r="N31" s="47" t="s">
        <v>41</v>
      </c>
      <c r="O31" s="90" t="s">
        <v>54</v>
      </c>
    </row>
    <row r="32" spans="2:20" x14ac:dyDescent="0.2">
      <c r="B32" s="29">
        <v>8</v>
      </c>
      <c r="C32" s="30">
        <v>11</v>
      </c>
      <c r="D32" s="36" t="str">
        <f t="shared" si="12"/>
        <v>Ívar</v>
      </c>
      <c r="E32" s="37" t="s">
        <v>27</v>
      </c>
      <c r="F32" s="38" t="str">
        <f t="shared" si="13"/>
        <v>Denni</v>
      </c>
      <c r="G32" s="47" t="s">
        <v>41</v>
      </c>
      <c r="H32" s="49" t="s">
        <v>58</v>
      </c>
      <c r="I32" s="29">
        <v>3</v>
      </c>
      <c r="J32" s="30">
        <v>6</v>
      </c>
      <c r="K32" s="36" t="str">
        <f t="shared" si="14"/>
        <v>Aron</v>
      </c>
      <c r="L32" s="37" t="s">
        <v>27</v>
      </c>
      <c r="M32" s="38" t="str">
        <f t="shared" si="15"/>
        <v>Ingi</v>
      </c>
      <c r="N32" s="47" t="s">
        <v>46</v>
      </c>
    </row>
    <row r="33" spans="2:18" x14ac:dyDescent="0.2">
      <c r="B33" s="31">
        <v>9</v>
      </c>
      <c r="C33" s="32">
        <v>10</v>
      </c>
      <c r="D33" s="60" t="str">
        <f t="shared" si="12"/>
        <v>Gulli</v>
      </c>
      <c r="E33" s="61" t="s">
        <v>27</v>
      </c>
      <c r="F33" s="62" t="str">
        <f t="shared" si="13"/>
        <v>Siggi</v>
      </c>
      <c r="G33" s="50" t="s">
        <v>41</v>
      </c>
      <c r="H33" s="99" t="s">
        <v>55</v>
      </c>
      <c r="I33" s="31">
        <v>4</v>
      </c>
      <c r="J33" s="32">
        <v>5</v>
      </c>
      <c r="K33" s="60" t="str">
        <f t="shared" si="14"/>
        <v>Gummi</v>
      </c>
      <c r="L33" s="61" t="s">
        <v>27</v>
      </c>
      <c r="M33" s="62" t="str">
        <f t="shared" si="15"/>
        <v>Óli</v>
      </c>
      <c r="N33" s="44" t="s">
        <v>41</v>
      </c>
      <c r="P33" s="17"/>
      <c r="Q33" s="17"/>
      <c r="R33" s="17"/>
    </row>
    <row r="34" spans="2:18" x14ac:dyDescent="0.2">
      <c r="N34" s="49"/>
    </row>
    <row r="35" spans="2:18" x14ac:dyDescent="0.2">
      <c r="B35" s="137" t="s">
        <v>32</v>
      </c>
      <c r="C35" s="138"/>
      <c r="D35" s="138"/>
      <c r="G35" s="1"/>
      <c r="H35" s="14"/>
      <c r="I35" s="20" t="s">
        <v>34</v>
      </c>
      <c r="J35" s="21"/>
      <c r="K35" s="21"/>
      <c r="N35" s="51"/>
    </row>
    <row r="36" spans="2:18" x14ac:dyDescent="0.2">
      <c r="B36" s="27">
        <v>5</v>
      </c>
      <c r="C36" s="28">
        <v>12</v>
      </c>
      <c r="D36" s="33" t="str">
        <f t="shared" ref="D36:D41" si="16">VLOOKUP(B36,Nöfn,2)</f>
        <v>Óli</v>
      </c>
      <c r="E36" s="34" t="s">
        <v>27</v>
      </c>
      <c r="F36" s="35" t="str">
        <f t="shared" ref="F36:F41" si="17">VLOOKUP(C36,Nöfn,2)</f>
        <v>Sammi</v>
      </c>
      <c r="G36" s="52" t="s">
        <v>41</v>
      </c>
      <c r="H36" s="90" t="s">
        <v>56</v>
      </c>
      <c r="I36" s="27">
        <v>12</v>
      </c>
      <c r="J36" s="28">
        <v>11</v>
      </c>
      <c r="K36" s="33" t="str">
        <f t="shared" ref="K36:K41" si="18">VLOOKUP(I36,Nöfn,2)</f>
        <v>Sammi</v>
      </c>
      <c r="L36" s="34" t="s">
        <v>27</v>
      </c>
      <c r="M36" s="35" t="str">
        <f t="shared" ref="M36:M41" si="19">VLOOKUP(J36,Nöfn,2)</f>
        <v>Denni</v>
      </c>
      <c r="N36" s="52" t="s">
        <v>41</v>
      </c>
      <c r="O36" s="46" t="s">
        <v>58</v>
      </c>
    </row>
    <row r="37" spans="2:18" x14ac:dyDescent="0.2">
      <c r="B37" s="29">
        <v>6</v>
      </c>
      <c r="C37" s="30">
        <v>4</v>
      </c>
      <c r="D37" s="54" t="str">
        <f t="shared" si="16"/>
        <v>Ingi</v>
      </c>
      <c r="E37" s="55" t="s">
        <v>27</v>
      </c>
      <c r="F37" s="56" t="str">
        <f t="shared" si="17"/>
        <v>Gummi</v>
      </c>
      <c r="G37" s="23"/>
      <c r="I37" s="29">
        <v>1</v>
      </c>
      <c r="J37" s="30">
        <v>10</v>
      </c>
      <c r="K37" s="36" t="str">
        <f t="shared" si="18"/>
        <v>Maggi</v>
      </c>
      <c r="L37" s="37" t="s">
        <v>27</v>
      </c>
      <c r="M37" s="38" t="str">
        <f t="shared" si="19"/>
        <v>Siggi</v>
      </c>
      <c r="N37" s="47" t="s">
        <v>41</v>
      </c>
      <c r="O37" s="90" t="s">
        <v>50</v>
      </c>
    </row>
    <row r="38" spans="2:18" x14ac:dyDescent="0.2">
      <c r="B38" s="29">
        <v>7</v>
      </c>
      <c r="C38" s="30">
        <v>3</v>
      </c>
      <c r="D38" s="36" t="str">
        <f t="shared" si="16"/>
        <v>Heimir</v>
      </c>
      <c r="E38" s="37" t="s">
        <v>27</v>
      </c>
      <c r="F38" s="38" t="str">
        <f t="shared" si="17"/>
        <v>Aron</v>
      </c>
      <c r="G38" s="23" t="s">
        <v>46</v>
      </c>
      <c r="H38" s="89" t="s">
        <v>56</v>
      </c>
      <c r="I38" s="29">
        <v>2</v>
      </c>
      <c r="J38" s="30">
        <v>9</v>
      </c>
      <c r="K38" s="36" t="str">
        <f t="shared" si="18"/>
        <v>Emil</v>
      </c>
      <c r="L38" s="37" t="s">
        <v>27</v>
      </c>
      <c r="M38" s="38" t="str">
        <f t="shared" si="19"/>
        <v>Gulli</v>
      </c>
      <c r="N38" s="64" t="s">
        <v>45</v>
      </c>
      <c r="O38" s="46" t="s">
        <v>51</v>
      </c>
    </row>
    <row r="39" spans="2:18" x14ac:dyDescent="0.2">
      <c r="B39" s="29">
        <v>8</v>
      </c>
      <c r="C39" s="30">
        <v>2</v>
      </c>
      <c r="D39" s="36" t="str">
        <f t="shared" si="16"/>
        <v>Ívar</v>
      </c>
      <c r="E39" s="37" t="s">
        <v>27</v>
      </c>
      <c r="F39" s="38" t="str">
        <f t="shared" si="17"/>
        <v>Emil</v>
      </c>
      <c r="G39" s="43" t="s">
        <v>45</v>
      </c>
      <c r="I39" s="29">
        <v>3</v>
      </c>
      <c r="J39" s="30">
        <v>8</v>
      </c>
      <c r="K39" s="36" t="str">
        <f t="shared" si="18"/>
        <v>Aron</v>
      </c>
      <c r="L39" s="37" t="s">
        <v>27</v>
      </c>
      <c r="M39" s="38" t="str">
        <f t="shared" si="19"/>
        <v>Ívar</v>
      </c>
      <c r="N39" s="47" t="s">
        <v>46</v>
      </c>
      <c r="O39" s="90" t="s">
        <v>53</v>
      </c>
    </row>
    <row r="40" spans="2:18" x14ac:dyDescent="0.2">
      <c r="B40" s="29">
        <v>9</v>
      </c>
      <c r="C40" s="30">
        <v>1</v>
      </c>
      <c r="D40" s="36" t="str">
        <f t="shared" si="16"/>
        <v>Gulli</v>
      </c>
      <c r="E40" s="37" t="s">
        <v>27</v>
      </c>
      <c r="F40" s="38" t="str">
        <f t="shared" si="17"/>
        <v>Maggi</v>
      </c>
      <c r="G40" s="47" t="s">
        <v>46</v>
      </c>
      <c r="H40" s="119" t="s">
        <v>50</v>
      </c>
      <c r="I40" s="29">
        <v>4</v>
      </c>
      <c r="J40" s="30">
        <v>7</v>
      </c>
      <c r="K40" s="36" t="str">
        <f t="shared" si="18"/>
        <v>Gummi</v>
      </c>
      <c r="L40" s="37" t="s">
        <v>27</v>
      </c>
      <c r="M40" s="38" t="str">
        <f t="shared" si="19"/>
        <v>Heimir</v>
      </c>
      <c r="N40" s="47" t="s">
        <v>46</v>
      </c>
    </row>
    <row r="41" spans="2:18" x14ac:dyDescent="0.2">
      <c r="B41" s="31">
        <v>10</v>
      </c>
      <c r="C41" s="32">
        <v>11</v>
      </c>
      <c r="D41" s="60" t="str">
        <f t="shared" si="16"/>
        <v>Siggi</v>
      </c>
      <c r="E41" s="61" t="s">
        <v>27</v>
      </c>
      <c r="F41" s="62" t="str">
        <f t="shared" si="17"/>
        <v>Denni</v>
      </c>
      <c r="G41" s="50" t="s">
        <v>41</v>
      </c>
      <c r="H41" s="46" t="s">
        <v>58</v>
      </c>
      <c r="I41" s="31">
        <v>5</v>
      </c>
      <c r="J41" s="32">
        <v>6</v>
      </c>
      <c r="K41" s="60" t="str">
        <f t="shared" si="18"/>
        <v>Óli</v>
      </c>
      <c r="L41" s="61" t="s">
        <v>27</v>
      </c>
      <c r="M41" s="62" t="str">
        <f t="shared" si="19"/>
        <v>Ingi</v>
      </c>
      <c r="N41" s="50" t="s">
        <v>41</v>
      </c>
      <c r="R41" s="13"/>
    </row>
    <row r="43" spans="2:18" x14ac:dyDescent="0.2">
      <c r="B43" s="137" t="s">
        <v>33</v>
      </c>
      <c r="C43" s="138"/>
      <c r="D43" s="138"/>
      <c r="G43" s="1"/>
    </row>
    <row r="44" spans="2:18" x14ac:dyDescent="0.2">
      <c r="B44" s="27">
        <v>6</v>
      </c>
      <c r="C44" s="28">
        <v>12</v>
      </c>
      <c r="D44" s="33" t="str">
        <f t="shared" ref="D44:D49" si="20">VLOOKUP(B44,Nöfn,2)</f>
        <v>Ingi</v>
      </c>
      <c r="E44" s="34" t="s">
        <v>27</v>
      </c>
      <c r="F44" s="35" t="str">
        <f t="shared" ref="F44:F49" si="21">VLOOKUP(C44,Nöfn,2)</f>
        <v>Sammi</v>
      </c>
      <c r="G44" s="39" t="s">
        <v>41</v>
      </c>
    </row>
    <row r="45" spans="2:18" x14ac:dyDescent="0.2">
      <c r="B45" s="29">
        <v>7</v>
      </c>
      <c r="C45" s="30">
        <v>5</v>
      </c>
      <c r="D45" s="36" t="str">
        <f t="shared" si="20"/>
        <v>Heimir</v>
      </c>
      <c r="E45" s="37" t="s">
        <v>27</v>
      </c>
      <c r="F45" s="38" t="str">
        <f t="shared" si="21"/>
        <v>Óli</v>
      </c>
      <c r="G45" s="47" t="s">
        <v>41</v>
      </c>
    </row>
    <row r="46" spans="2:18" x14ac:dyDescent="0.2">
      <c r="B46" s="29">
        <v>8</v>
      </c>
      <c r="C46" s="30">
        <v>4</v>
      </c>
      <c r="D46" s="36" t="str">
        <f t="shared" si="20"/>
        <v>Ívar</v>
      </c>
      <c r="E46" s="37" t="s">
        <v>27</v>
      </c>
      <c r="F46" s="38" t="str">
        <f t="shared" si="21"/>
        <v>Gummi</v>
      </c>
      <c r="G46" s="47" t="s">
        <v>41</v>
      </c>
    </row>
    <row r="47" spans="2:18" x14ac:dyDescent="0.2">
      <c r="B47" s="29">
        <v>9</v>
      </c>
      <c r="C47" s="30">
        <v>3</v>
      </c>
      <c r="D47" s="36" t="str">
        <f t="shared" si="20"/>
        <v>Gulli</v>
      </c>
      <c r="E47" s="37" t="s">
        <v>27</v>
      </c>
      <c r="F47" s="38" t="str">
        <f t="shared" si="21"/>
        <v>Aron</v>
      </c>
      <c r="G47" s="40" t="s">
        <v>41</v>
      </c>
      <c r="H47" s="90" t="s">
        <v>50</v>
      </c>
    </row>
    <row r="48" spans="2:18" x14ac:dyDescent="0.2">
      <c r="B48" s="29">
        <v>10</v>
      </c>
      <c r="C48" s="30">
        <v>2</v>
      </c>
      <c r="D48" s="36" t="str">
        <f t="shared" si="20"/>
        <v>Siggi</v>
      </c>
      <c r="E48" s="37" t="s">
        <v>27</v>
      </c>
      <c r="F48" s="38" t="str">
        <f t="shared" si="21"/>
        <v>Emil</v>
      </c>
      <c r="G48" s="120" t="s">
        <v>46</v>
      </c>
      <c r="H48" s="89" t="s">
        <v>52</v>
      </c>
    </row>
    <row r="49" spans="2:18" x14ac:dyDescent="0.2">
      <c r="B49" s="31">
        <v>11</v>
      </c>
      <c r="C49" s="32">
        <v>1</v>
      </c>
      <c r="D49" s="60" t="str">
        <f t="shared" si="20"/>
        <v>Denni</v>
      </c>
      <c r="E49" s="61" t="s">
        <v>27</v>
      </c>
      <c r="F49" s="62" t="str">
        <f t="shared" si="21"/>
        <v>Maggi</v>
      </c>
      <c r="G49" s="41" t="s">
        <v>46</v>
      </c>
      <c r="H49" s="49" t="s">
        <v>58</v>
      </c>
      <c r="I49" s="14"/>
      <c r="J49" s="14"/>
      <c r="K49" s="15"/>
      <c r="L49" s="16"/>
      <c r="M49" s="14"/>
      <c r="N49" s="26"/>
    </row>
    <row r="50" spans="2:18" x14ac:dyDescent="0.2">
      <c r="P50" s="139"/>
      <c r="Q50" s="140"/>
      <c r="R50" s="140"/>
    </row>
    <row r="51" spans="2:18" x14ac:dyDescent="0.2">
      <c r="P51" s="17"/>
      <c r="Q51" s="17"/>
      <c r="R51" s="18"/>
    </row>
    <row r="52" spans="2:18" x14ac:dyDescent="0.2">
      <c r="P52" s="17"/>
      <c r="Q52" s="17"/>
      <c r="R52" s="18"/>
    </row>
    <row r="53" spans="2:18" x14ac:dyDescent="0.2">
      <c r="P53" s="17"/>
      <c r="Q53" s="17"/>
      <c r="R53" s="18"/>
    </row>
    <row r="54" spans="2:18" x14ac:dyDescent="0.2">
      <c r="P54" s="17"/>
      <c r="Q54" s="17"/>
      <c r="R54" s="18"/>
    </row>
    <row r="55" spans="2:18" x14ac:dyDescent="0.2">
      <c r="P55" s="17"/>
      <c r="Q55" s="17"/>
      <c r="R55" s="18"/>
    </row>
    <row r="56" spans="2:18" x14ac:dyDescent="0.2">
      <c r="P56" s="17"/>
      <c r="Q56" s="17"/>
      <c r="R56" s="18"/>
    </row>
  </sheetData>
  <mergeCells count="11">
    <mergeCell ref="B27:D27"/>
    <mergeCell ref="I27:K27"/>
    <mergeCell ref="B35:D35"/>
    <mergeCell ref="B43:D43"/>
    <mergeCell ref="P50:R50"/>
    <mergeCell ref="B2:D2"/>
    <mergeCell ref="I2:K2"/>
    <mergeCell ref="B11:D11"/>
    <mergeCell ref="I11:K11"/>
    <mergeCell ref="B19:D19"/>
    <mergeCell ref="I19:K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5"/>
  <sheetViews>
    <sheetView showGridLines="0" tabSelected="1" workbookViewId="0">
      <selection activeCell="S12" sqref="S12"/>
    </sheetView>
  </sheetViews>
  <sheetFormatPr defaultRowHeight="12.75" x14ac:dyDescent="0.2"/>
  <cols>
    <col min="1" max="1" width="2" customWidth="1"/>
    <col min="2" max="2" width="15.42578125" customWidth="1"/>
    <col min="3" max="21" width="3.28515625" style="1" customWidth="1"/>
    <col min="22" max="23" width="4.140625" style="2" customWidth="1"/>
    <col min="24" max="24" width="3.140625" style="1" customWidth="1"/>
    <col min="25" max="25" width="6.85546875" style="1" customWidth="1"/>
    <col min="26" max="26" width="3.28515625" style="1" customWidth="1"/>
    <col min="27" max="27" width="6" style="1" customWidth="1"/>
    <col min="28" max="28" width="3.7109375" style="1" customWidth="1"/>
    <col min="29" max="29" width="7.140625" style="1" customWidth="1"/>
    <col min="30" max="30" width="3.28515625" style="1" customWidth="1"/>
    <col min="31" max="31" width="3.28515625" style="1" bestFit="1" customWidth="1"/>
    <col min="32" max="32" width="3.28515625" style="1" customWidth="1"/>
    <col min="33" max="33" width="3.28515625" style="1" bestFit="1" customWidth="1"/>
    <col min="34" max="35" width="4" style="1" bestFit="1" customWidth="1"/>
    <col min="36" max="36" width="9.140625" style="1"/>
  </cols>
  <sheetData>
    <row r="1" spans="2:38" s="3" customFormat="1" ht="24" customHeight="1" x14ac:dyDescent="0.2">
      <c r="B1" s="142" t="s">
        <v>26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</row>
    <row r="2" spans="2:38" ht="21.75" customHeight="1" thickBot="1" x14ac:dyDescent="0.4">
      <c r="B2" s="141" t="s">
        <v>42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</row>
    <row r="3" spans="2:38" ht="102.75" customHeight="1" thickBot="1" x14ac:dyDescent="0.25">
      <c r="B3" s="126"/>
      <c r="C3" s="127">
        <v>40309</v>
      </c>
      <c r="D3" s="127">
        <v>40317</v>
      </c>
      <c r="E3" s="127">
        <v>40324</v>
      </c>
      <c r="F3" s="127">
        <v>40331</v>
      </c>
      <c r="G3" s="127">
        <v>40338</v>
      </c>
      <c r="H3" s="127">
        <v>40352</v>
      </c>
      <c r="I3" s="127">
        <v>40359</v>
      </c>
      <c r="J3" s="127">
        <v>40373</v>
      </c>
      <c r="K3" s="127">
        <v>40379</v>
      </c>
      <c r="L3" s="127">
        <v>40386</v>
      </c>
      <c r="M3" s="127">
        <v>40393</v>
      </c>
      <c r="N3" s="127">
        <v>40400</v>
      </c>
      <c r="O3" s="127">
        <v>40407</v>
      </c>
      <c r="P3" s="127">
        <v>40414</v>
      </c>
      <c r="Q3" s="127">
        <v>40418</v>
      </c>
      <c r="R3" s="127">
        <v>40425</v>
      </c>
      <c r="S3" s="127">
        <v>40432</v>
      </c>
      <c r="T3" s="127">
        <v>40439</v>
      </c>
      <c r="U3" s="127">
        <v>40446</v>
      </c>
      <c r="V3" s="128" t="s">
        <v>23</v>
      </c>
      <c r="W3" s="129" t="s">
        <v>12</v>
      </c>
      <c r="X3" s="130" t="s">
        <v>9</v>
      </c>
      <c r="Y3" s="131" t="s">
        <v>20</v>
      </c>
      <c r="Z3" s="132" t="s">
        <v>13</v>
      </c>
      <c r="AA3" s="133" t="s">
        <v>24</v>
      </c>
      <c r="AB3" s="133" t="s">
        <v>25</v>
      </c>
      <c r="AC3" s="132" t="s">
        <v>15</v>
      </c>
      <c r="AD3" s="132" t="s">
        <v>18</v>
      </c>
      <c r="AE3" s="132" t="s">
        <v>10</v>
      </c>
      <c r="AF3" s="132" t="s">
        <v>14</v>
      </c>
      <c r="AG3" s="132" t="s">
        <v>11</v>
      </c>
      <c r="AH3" s="132" t="s">
        <v>16</v>
      </c>
      <c r="AI3" s="130" t="s">
        <v>17</v>
      </c>
    </row>
    <row r="4" spans="2:38" ht="12.75" customHeight="1" x14ac:dyDescent="0.2">
      <c r="B4" s="75" t="str">
        <f>Holukeppni!B6</f>
        <v>Emil</v>
      </c>
      <c r="C4" s="123">
        <v>23</v>
      </c>
      <c r="D4" s="123">
        <v>26</v>
      </c>
      <c r="E4" s="76">
        <v>36</v>
      </c>
      <c r="F4" s="76">
        <v>33</v>
      </c>
      <c r="G4" s="123">
        <v>30</v>
      </c>
      <c r="H4" s="123">
        <v>25</v>
      </c>
      <c r="I4" s="76">
        <v>34</v>
      </c>
      <c r="J4" s="76"/>
      <c r="K4" s="76">
        <v>35</v>
      </c>
      <c r="L4" s="76">
        <v>36</v>
      </c>
      <c r="M4" s="76">
        <v>34</v>
      </c>
      <c r="N4" s="76">
        <v>34</v>
      </c>
      <c r="O4" s="76"/>
      <c r="P4" s="122">
        <v>31</v>
      </c>
      <c r="Q4" s="76">
        <v>34</v>
      </c>
      <c r="R4" s="76"/>
      <c r="S4" s="123">
        <v>22</v>
      </c>
      <c r="T4" s="76">
        <v>42</v>
      </c>
      <c r="U4" s="76"/>
      <c r="V4" s="77">
        <f>IF(COUNT(C4:U4) &gt; 0,LARGE(C4:U4,1),0)+
IF(COUNT(C4:U4) &gt; 1,LARGE(C4:U4,2),0)+
IF(COUNT(C4:U4) &gt; 2,LARGE(C4:U4,3),0)+
IF(COUNT(C4:U4) &gt; 3,LARGE(C4:U4,4),0)+
IF(COUNT(C4:U4) &gt; 4,LARGE(C4:U4,5),0)+
IF(COUNT(C4:U4) &gt; 5,LARGE(C4:U4,6),0)+
IF(COUNT(C4:U4) &gt; 6,LARGE(C4:U4,7),0)+
IF(COUNT(C4:U4) &gt; 7,LARGE(C4:U4,8),0)+IF(COUNT(C4:U4) &gt; 8,LARGE(C4:U4,9),0)+IF(COUNT(C4:U4) &gt; 9,LARGE(C4:U4,10),0)</f>
        <v>349</v>
      </c>
      <c r="W4" s="66">
        <f>RANK(V4,$V$4:$V$15,0)</f>
        <v>1</v>
      </c>
      <c r="X4" s="79">
        <f>COUNTIF(C4:U4,"&gt;0")</f>
        <v>15</v>
      </c>
      <c r="Y4" s="91">
        <f>X4/Leikdagar</f>
        <v>0.88235294117647056</v>
      </c>
      <c r="Z4" s="76">
        <f>RANK(X4,$X$4:$X$15,0)</f>
        <v>3</v>
      </c>
      <c r="AA4" s="107">
        <f>V4/MIN(X4,10)</f>
        <v>34.9</v>
      </c>
      <c r="AB4" s="108">
        <f>RANK(AA4,$AA$4:$AA$15,0)</f>
        <v>1</v>
      </c>
      <c r="AC4" s="104">
        <f>IF(SUM(C4:U4) &gt; 0,AVERAGE(C4:U4),0)</f>
        <v>31.666666666666668</v>
      </c>
      <c r="AD4" s="78">
        <f>RANK(AC4,$AC$4:$AC$15,0)</f>
        <v>3</v>
      </c>
      <c r="AE4" s="76">
        <f>MAX(C4:U4)</f>
        <v>42</v>
      </c>
      <c r="AF4" s="76">
        <f>RANK(AE4,$AE$4:$AE$15,0)</f>
        <v>1</v>
      </c>
      <c r="AG4" s="76">
        <f>MIN(C4:U4)</f>
        <v>22</v>
      </c>
      <c r="AH4" s="76">
        <f>SUM(C4:U4)</f>
        <v>475</v>
      </c>
      <c r="AI4" s="79">
        <f>RANK(AH4,$AH$4:$AH$15,0)</f>
        <v>2</v>
      </c>
    </row>
    <row r="5" spans="2:38" x14ac:dyDescent="0.2">
      <c r="B5" s="67" t="str">
        <f>Holukeppni!B5</f>
        <v>Maggi</v>
      </c>
      <c r="C5" s="125">
        <v>29</v>
      </c>
      <c r="D5" s="4">
        <v>35</v>
      </c>
      <c r="E5" s="4">
        <v>34</v>
      </c>
      <c r="F5" s="151">
        <v>29</v>
      </c>
      <c r="G5" s="125">
        <v>27</v>
      </c>
      <c r="H5" s="4">
        <v>32</v>
      </c>
      <c r="I5" s="4">
        <v>34</v>
      </c>
      <c r="J5" s="4"/>
      <c r="K5" s="4"/>
      <c r="L5" s="4">
        <v>39</v>
      </c>
      <c r="M5" s="124">
        <v>31</v>
      </c>
      <c r="N5" s="4">
        <v>33</v>
      </c>
      <c r="O5" s="4">
        <v>35</v>
      </c>
      <c r="P5" s="4">
        <v>33</v>
      </c>
      <c r="Q5" s="4"/>
      <c r="R5" s="4"/>
      <c r="S5" s="4"/>
      <c r="T5" s="4">
        <v>40</v>
      </c>
      <c r="U5" s="4"/>
      <c r="V5" s="53">
        <f>IF(COUNT(C5:U5) &gt; 0,LARGE(C5:U5,1),0)+
IF(COUNT(C5:U5) &gt; 1,LARGE(C5:U5,2),0)+
IF(COUNT(C5:U5) &gt; 2,LARGE(C5:U5,3),0)+
IF(COUNT(C5:U5) &gt; 3,LARGE(C5:U5,4),0)+
IF(COUNT(C5:U5) &gt; 4,LARGE(C5:U5,5),0)+
IF(COUNT(C5:U5) &gt; 5,LARGE(C5:U5,6),0)+
IF(COUNT(C5:U5) &gt; 6,LARGE(C5:U5,7),0)+
IF(COUNT(C5:U5) &gt; 7,LARGE(C5:U5,8),0)+IF(COUNT(C5:U5) &gt; 8,LARGE(C5:U5,9),0)+IF(COUNT(C5:U5) &gt; 9,LARGE(C5:U5,10),0)</f>
        <v>346</v>
      </c>
      <c r="W5" s="5">
        <f>RANK(V5,$V$4:$V$15,0)</f>
        <v>2</v>
      </c>
      <c r="X5" s="68">
        <f>COUNTIF(C5:U5,"&gt;0")</f>
        <v>13</v>
      </c>
      <c r="Y5" s="92">
        <f>X5/Leikdagar</f>
        <v>0.76470588235294112</v>
      </c>
      <c r="Z5" s="4">
        <f>RANK(X5,$X$4:$X$15,0)</f>
        <v>4</v>
      </c>
      <c r="AA5" s="109">
        <f>V5/MIN(X5,10)</f>
        <v>34.6</v>
      </c>
      <c r="AB5" s="110">
        <f>RANK(AA5,$AA$4:$AA$15,0)</f>
        <v>2</v>
      </c>
      <c r="AC5" s="105">
        <f>IF(SUM(C5:U5) &gt; 0,AVERAGE(C5:U5),0)</f>
        <v>33.153846153846153</v>
      </c>
      <c r="AD5" s="48">
        <f>RANK(AC5,$AC$4:$AC$15,0)</f>
        <v>1</v>
      </c>
      <c r="AE5" s="4">
        <f>MAX(C5:U5)</f>
        <v>40</v>
      </c>
      <c r="AF5" s="4">
        <f>RANK(AE5,$AE$4:$AE$15,0)</f>
        <v>2</v>
      </c>
      <c r="AG5" s="4">
        <f>MIN(C5:U5)</f>
        <v>27</v>
      </c>
      <c r="AH5" s="4">
        <f>SUM(C5:U5)</f>
        <v>431</v>
      </c>
      <c r="AI5" s="68">
        <f>RANK(AH5,$AH$4:$AH$15,0)</f>
        <v>3</v>
      </c>
      <c r="AL5" s="10"/>
    </row>
    <row r="6" spans="2:38" x14ac:dyDescent="0.2">
      <c r="B6" s="67" t="str">
        <f>Holukeppni!B12</f>
        <v>Ívar</v>
      </c>
      <c r="C6" s="4"/>
      <c r="D6" s="4">
        <v>34</v>
      </c>
      <c r="E6" s="4">
        <v>37</v>
      </c>
      <c r="F6" s="125">
        <v>28</v>
      </c>
      <c r="G6" s="125">
        <v>28</v>
      </c>
      <c r="H6" s="4"/>
      <c r="I6" s="4">
        <v>37</v>
      </c>
      <c r="J6" s="4">
        <v>37</v>
      </c>
      <c r="K6" s="125">
        <v>29</v>
      </c>
      <c r="L6" s="4">
        <v>36</v>
      </c>
      <c r="M6" s="4">
        <v>37</v>
      </c>
      <c r="N6" s="124">
        <v>29</v>
      </c>
      <c r="O6" s="4">
        <v>35</v>
      </c>
      <c r="P6" s="4"/>
      <c r="Q6" s="4">
        <v>32</v>
      </c>
      <c r="R6" s="4"/>
      <c r="S6" s="4">
        <v>31</v>
      </c>
      <c r="T6" s="4"/>
      <c r="U6" s="4"/>
      <c r="V6" s="53">
        <f>IF(COUNT(C6:U6) &gt; 0,LARGE(C6:U6,1),0)+
IF(COUNT(C6:U6) &gt; 1,LARGE(C6:U6,2),0)+
IF(COUNT(C6:U6) &gt; 2,LARGE(C6:U6,3),0)+
IF(COUNT(C6:U6) &gt; 3,LARGE(C6:U6,4),0)+
IF(COUNT(C6:U6) &gt; 4,LARGE(C6:U6,5),0)+
IF(COUNT(C6:U6) &gt; 5,LARGE(C6:U6,6),0)+
IF(COUNT(C6:U6) &gt; 6,LARGE(C6:U6,7),0)+
IF(COUNT(C6:U6) &gt; 7,LARGE(C6:U6,8),0)+IF(COUNT(C6:U6) &gt; 8,LARGE(C6:U6,9),0)+IF(COUNT(C6:U6) &gt; 9,LARGE(C6:U6,10),0)</f>
        <v>345</v>
      </c>
      <c r="W6" s="5">
        <f>RANK(V6,$V$4:$V$15,0)</f>
        <v>3</v>
      </c>
      <c r="X6" s="68">
        <f>COUNTIF(C6:U6,"&gt;0")</f>
        <v>13</v>
      </c>
      <c r="Y6" s="92">
        <f>X6/Leikdagar</f>
        <v>0.76470588235294112</v>
      </c>
      <c r="Z6" s="4">
        <f>RANK(X6,$X$4:$X$15,0)</f>
        <v>4</v>
      </c>
      <c r="AA6" s="109">
        <f>V6/MIN(X6,10)</f>
        <v>34.5</v>
      </c>
      <c r="AB6" s="110">
        <f>RANK(AA6,$AA$4:$AA$15,0)</f>
        <v>3</v>
      </c>
      <c r="AC6" s="105">
        <f>IF(SUM(C6:U6) &gt; 0,AVERAGE(C6:U6),0)</f>
        <v>33.07692307692308</v>
      </c>
      <c r="AD6" s="48">
        <f>RANK(AC6,$AC$4:$AC$15,0)</f>
        <v>2</v>
      </c>
      <c r="AE6" s="4">
        <f>MAX(C6:U6)</f>
        <v>37</v>
      </c>
      <c r="AF6" s="4">
        <f>RANK(AE6,$AE$4:$AE$15,0)</f>
        <v>6</v>
      </c>
      <c r="AG6" s="4">
        <f>MIN(C6:U6)</f>
        <v>28</v>
      </c>
      <c r="AH6" s="4">
        <f>SUM(C6:U6)</f>
        <v>430</v>
      </c>
      <c r="AI6" s="68">
        <f>RANK(AH6,$AH$4:$AH$15,0)</f>
        <v>4</v>
      </c>
    </row>
    <row r="7" spans="2:38" x14ac:dyDescent="0.2">
      <c r="B7" s="67" t="str">
        <f>Holukeppni!B13</f>
        <v>Gulli</v>
      </c>
      <c r="C7" s="125">
        <v>18</v>
      </c>
      <c r="D7" s="4">
        <v>35</v>
      </c>
      <c r="E7" s="4">
        <v>32</v>
      </c>
      <c r="F7" s="125">
        <v>26</v>
      </c>
      <c r="G7" s="125">
        <v>29</v>
      </c>
      <c r="H7" s="4">
        <v>35</v>
      </c>
      <c r="I7" s="4">
        <v>31</v>
      </c>
      <c r="J7" s="4">
        <v>33</v>
      </c>
      <c r="K7" s="125">
        <v>29</v>
      </c>
      <c r="L7" s="4"/>
      <c r="M7" s="125">
        <v>20</v>
      </c>
      <c r="N7" s="4"/>
      <c r="O7" s="4">
        <v>31</v>
      </c>
      <c r="P7" s="4">
        <v>33</v>
      </c>
      <c r="Q7" s="4">
        <v>38</v>
      </c>
      <c r="R7" s="125">
        <v>28</v>
      </c>
      <c r="S7" s="4">
        <v>34</v>
      </c>
      <c r="T7" s="124">
        <v>30</v>
      </c>
      <c r="U7" s="4"/>
      <c r="V7" s="53">
        <f>IF(COUNT(C7:U7) &gt; 0,LARGE(C7:U7,1),0)+
IF(COUNT(C7:U7) &gt; 1,LARGE(C7:U7,2),0)+
IF(COUNT(C7:U7) &gt; 2,LARGE(C7:U7,3),0)+
IF(COUNT(C7:U7) &gt; 3,LARGE(C7:U7,4),0)+
IF(COUNT(C7:U7) &gt; 4,LARGE(C7:U7,5),0)+
IF(COUNT(C7:U7) &gt; 5,LARGE(C7:U7,6),0)+
IF(COUNT(C7:U7) &gt; 6,LARGE(C7:U7,7),0)+
IF(COUNT(C7:U7) &gt; 7,LARGE(C7:U7,8),0)+IF(COUNT(C7:U7) &gt; 8,LARGE(C7:U7,9),0)+IF(COUNT(C7:U7) &gt; 9,LARGE(C7:U7,10),0)</f>
        <v>332</v>
      </c>
      <c r="W7" s="5">
        <f>RANK(V7,$V$4:$V$15,0)</f>
        <v>4</v>
      </c>
      <c r="X7" s="68">
        <f>COUNTIF(C7:U7,"&gt;0")</f>
        <v>16</v>
      </c>
      <c r="Y7" s="92">
        <f>X7/Leikdagar</f>
        <v>0.94117647058823528</v>
      </c>
      <c r="Z7" s="4">
        <f>RANK(X7,$X$4:$X$15,0)</f>
        <v>2</v>
      </c>
      <c r="AA7" s="109">
        <f>V7/MIN(X7,10)</f>
        <v>33.200000000000003</v>
      </c>
      <c r="AB7" s="110">
        <f>RANK(AA7,$AA$4:$AA$15,0)</f>
        <v>4</v>
      </c>
      <c r="AC7" s="105">
        <f>IF(SUM(C7:U7) &gt; 0,AVERAGE(C7:U7),0)</f>
        <v>30.125</v>
      </c>
      <c r="AD7" s="48">
        <f>RANK(AC7,$AC$4:$AC$15,0)</f>
        <v>7</v>
      </c>
      <c r="AE7" s="4">
        <f>MAX(C7:U7)</f>
        <v>38</v>
      </c>
      <c r="AF7" s="4">
        <f>RANK(AE7,$AE$4:$AE$15,0)</f>
        <v>4</v>
      </c>
      <c r="AG7" s="4">
        <f>MIN(C7:U7)</f>
        <v>18</v>
      </c>
      <c r="AH7" s="4">
        <f>SUM(C7:U7)</f>
        <v>482</v>
      </c>
      <c r="AI7" s="68">
        <f>RANK(AH7,$AH$4:$AH$15,0)</f>
        <v>1</v>
      </c>
      <c r="AJ7" s="9"/>
      <c r="AK7" s="10"/>
      <c r="AL7" s="10"/>
    </row>
    <row r="8" spans="2:38" x14ac:dyDescent="0.2">
      <c r="B8" s="67" t="str">
        <f>Holukeppni!B14</f>
        <v>Siggi</v>
      </c>
      <c r="C8" s="124">
        <v>26</v>
      </c>
      <c r="D8" s="4">
        <v>36</v>
      </c>
      <c r="E8" s="125">
        <v>23</v>
      </c>
      <c r="F8" s="4"/>
      <c r="G8" s="125">
        <v>25</v>
      </c>
      <c r="H8" s="4">
        <v>33</v>
      </c>
      <c r="I8" s="134">
        <v>31</v>
      </c>
      <c r="J8" s="4"/>
      <c r="K8" s="4">
        <v>34</v>
      </c>
      <c r="L8" s="4">
        <v>32</v>
      </c>
      <c r="M8" s="4">
        <v>27</v>
      </c>
      <c r="N8" s="4">
        <v>32</v>
      </c>
      <c r="O8" s="4"/>
      <c r="P8" s="4">
        <v>33</v>
      </c>
      <c r="Q8" s="4"/>
      <c r="R8" s="4"/>
      <c r="S8" s="4"/>
      <c r="T8" s="4">
        <v>37</v>
      </c>
      <c r="U8" s="4"/>
      <c r="V8" s="53">
        <f>IF(COUNT(C8:U8) &gt; 0,LARGE(C8:U8,1),0)+
IF(COUNT(C8:U8) &gt; 1,LARGE(C8:U8,2),0)+
IF(COUNT(C8:U8) &gt; 2,LARGE(C8:U8,3),0)+
IF(COUNT(C8:U8) &gt; 3,LARGE(C8:U8,4),0)+
IF(COUNT(C8:U8) &gt; 4,LARGE(C8:U8,5),0)+
IF(COUNT(C8:U8) &gt; 5,LARGE(C8:U8,6),0)+
IF(COUNT(C8:U8) &gt; 6,LARGE(C8:U8,7),0)+
IF(COUNT(C8:U8) &gt; 7,LARGE(C8:U8,8),0)+IF(COUNT(C8:U8) &gt; 8,LARGE(C8:U8,9),0)+IF(COUNT(C8:U8) &gt; 9,LARGE(C8:U8,10),0)</f>
        <v>321</v>
      </c>
      <c r="W8" s="5">
        <f>RANK(V8,$V$4:$V$15,0)</f>
        <v>5</v>
      </c>
      <c r="X8" s="68">
        <f>COUNTIF(C8:U8,"&gt;0")</f>
        <v>12</v>
      </c>
      <c r="Y8" s="92">
        <f>X8/Leikdagar</f>
        <v>0.70588235294117652</v>
      </c>
      <c r="Z8" s="4">
        <f>RANK(X8,$X$4:$X$15,0)</f>
        <v>7</v>
      </c>
      <c r="AA8" s="109">
        <f>V8/MIN(X8,10)</f>
        <v>32.1</v>
      </c>
      <c r="AB8" s="110">
        <f>RANK(AA8,$AA$4:$AA$15,0)</f>
        <v>5</v>
      </c>
      <c r="AC8" s="105">
        <f>IF(SUM(C8:U8) &gt; 0,AVERAGE(C8:U8),0)</f>
        <v>30.75</v>
      </c>
      <c r="AD8" s="48">
        <f>RANK(AC8,$AC$4:$AC$15,0)</f>
        <v>6</v>
      </c>
      <c r="AE8" s="4">
        <f>MAX(C8:U8)</f>
        <v>37</v>
      </c>
      <c r="AF8" s="4">
        <f>RANK(AE8,$AE$4:$AE$15,0)</f>
        <v>6</v>
      </c>
      <c r="AG8" s="4">
        <f>MIN(C8:U8)</f>
        <v>23</v>
      </c>
      <c r="AH8" s="4">
        <f>SUM(C8:U8)</f>
        <v>369</v>
      </c>
      <c r="AI8" s="68">
        <f>RANK(AH8,$AH$4:$AH$15,0)</f>
        <v>7</v>
      </c>
    </row>
    <row r="9" spans="2:38" x14ac:dyDescent="0.2">
      <c r="B9" s="67" t="str">
        <f>Holukeppni!B10</f>
        <v>Ingi</v>
      </c>
      <c r="C9" s="4"/>
      <c r="D9" s="4">
        <v>33</v>
      </c>
      <c r="E9" s="4"/>
      <c r="F9" s="125">
        <v>26</v>
      </c>
      <c r="G9" s="4">
        <v>30</v>
      </c>
      <c r="H9" s="4">
        <v>32</v>
      </c>
      <c r="I9" s="4"/>
      <c r="J9" s="124">
        <v>28</v>
      </c>
      <c r="K9" s="4"/>
      <c r="L9" s="4">
        <v>39</v>
      </c>
      <c r="M9" s="4">
        <v>32</v>
      </c>
      <c r="N9" s="4">
        <v>31</v>
      </c>
      <c r="O9" s="4"/>
      <c r="P9" s="4">
        <v>30</v>
      </c>
      <c r="Q9" s="4">
        <v>27</v>
      </c>
      <c r="R9" s="4"/>
      <c r="S9" s="4"/>
      <c r="T9" s="4">
        <v>32</v>
      </c>
      <c r="U9" s="4"/>
      <c r="V9" s="53">
        <f>IF(COUNT(C9:U9) &gt; 0,LARGE(C9:U9,1),0)+
IF(COUNT(C9:U9) &gt; 1,LARGE(C9:U9,2),0)+
IF(COUNT(C9:U9) &gt; 2,LARGE(C9:U9,3),0)+
IF(COUNT(C9:U9) &gt; 3,LARGE(C9:U9,4),0)+
IF(COUNT(C9:U9) &gt; 4,LARGE(C9:U9,5),0)+
IF(COUNT(C9:U9) &gt; 5,LARGE(C9:U9,6),0)+
IF(COUNT(C9:U9) &gt; 6,LARGE(C9:U9,7),0)+
IF(COUNT(C9:U9) &gt; 7,LARGE(C9:U9,8),0)+IF(COUNT(C9:U9) &gt; 8,LARGE(C9:U9,9),0)+IF(COUNT(C9:U9) &gt; 9,LARGE(C9:U9,10),0)</f>
        <v>314</v>
      </c>
      <c r="W9" s="5">
        <f>RANK(V9,$V$4:$V$15,0)</f>
        <v>6</v>
      </c>
      <c r="X9" s="68">
        <f>COUNTIF(C9:U9,"&gt;0")</f>
        <v>11</v>
      </c>
      <c r="Y9" s="92">
        <f>X9/Leikdagar</f>
        <v>0.6470588235294118</v>
      </c>
      <c r="Z9" s="4">
        <f>RANK(X9,$X$4:$X$15,0)</f>
        <v>9</v>
      </c>
      <c r="AA9" s="109">
        <f>V9/MIN(X9,10)</f>
        <v>31.4</v>
      </c>
      <c r="AB9" s="110">
        <f>RANK(AA9,$AA$4:$AA$15,0)</f>
        <v>6</v>
      </c>
      <c r="AC9" s="105">
        <f>IF(SUM(C9:U9) &gt; 0,AVERAGE(C9:U9),0)</f>
        <v>30.90909090909091</v>
      </c>
      <c r="AD9" s="48">
        <f>RANK(AC9,$AC$4:$AC$15,0)</f>
        <v>5</v>
      </c>
      <c r="AE9" s="4">
        <f>MAX(C9:U9)</f>
        <v>39</v>
      </c>
      <c r="AF9" s="4">
        <f>RANK(AE9,$AE$4:$AE$15,0)</f>
        <v>3</v>
      </c>
      <c r="AG9" s="4">
        <f>MIN(C9:U9)</f>
        <v>26</v>
      </c>
      <c r="AH9" s="4">
        <f>SUM(C9:U9)</f>
        <v>340</v>
      </c>
      <c r="AI9" s="68">
        <f>RANK(AH9,$AH$4:$AH$15,0)</f>
        <v>8</v>
      </c>
      <c r="AJ9" s="9"/>
      <c r="AK9" s="10"/>
      <c r="AL9" s="10"/>
    </row>
    <row r="10" spans="2:38" x14ac:dyDescent="0.2">
      <c r="B10" s="67" t="str">
        <f>Holukeppni!B7</f>
        <v>Aron</v>
      </c>
      <c r="C10" s="4">
        <v>33</v>
      </c>
      <c r="D10" s="4">
        <v>34</v>
      </c>
      <c r="E10" s="124">
        <v>27</v>
      </c>
      <c r="F10" s="4"/>
      <c r="G10" s="4"/>
      <c r="H10" s="4">
        <v>34</v>
      </c>
      <c r="I10" s="4">
        <v>29</v>
      </c>
      <c r="J10" s="4">
        <v>33</v>
      </c>
      <c r="K10" s="4">
        <v>27</v>
      </c>
      <c r="L10" s="4">
        <v>29</v>
      </c>
      <c r="M10" s="4">
        <v>29</v>
      </c>
      <c r="N10" s="4">
        <v>35</v>
      </c>
      <c r="O10" s="4"/>
      <c r="P10" s="4"/>
      <c r="Q10" s="4"/>
      <c r="R10" s="4"/>
      <c r="S10" s="4"/>
      <c r="T10" s="4"/>
      <c r="U10" s="4"/>
      <c r="V10" s="53">
        <f>IF(COUNT(C10:U10) &gt; 0,LARGE(C10:U10,1),0)+
IF(COUNT(C10:U10) &gt; 1,LARGE(C10:U10,2),0)+
IF(COUNT(C10:U10) &gt; 2,LARGE(C10:U10,3),0)+
IF(COUNT(C10:U10) &gt; 3,LARGE(C10:U10,4),0)+
IF(COUNT(C10:U10) &gt; 4,LARGE(C10:U10,5),0)+
IF(COUNT(C10:U10) &gt; 5,LARGE(C10:U10,6),0)+
IF(COUNT(C10:U10) &gt; 6,LARGE(C10:U10,7),0)+
IF(COUNT(C10:U10) &gt; 7,LARGE(C10:U10,8),0)+IF(COUNT(C10:U10) &gt; 8,LARGE(C10:U10,9),0)+IF(COUNT(C10:U10) &gt; 9,LARGE(C10:U10,10),0)</f>
        <v>310</v>
      </c>
      <c r="W10" s="5">
        <f>RANK(V10,$V$4:$V$15,0)</f>
        <v>7</v>
      </c>
      <c r="X10" s="68">
        <f>COUNTIF(C10:U10,"&gt;0")</f>
        <v>10</v>
      </c>
      <c r="Y10" s="92">
        <f>X10/Leikdagar</f>
        <v>0.58823529411764708</v>
      </c>
      <c r="Z10" s="4">
        <f>RANK(X10,$X$4:$X$15,0)</f>
        <v>11</v>
      </c>
      <c r="AA10" s="109">
        <f>V10/MIN(X10,10)</f>
        <v>31</v>
      </c>
      <c r="AB10" s="110">
        <f>RANK(AA10,$AA$4:$AA$15,0)</f>
        <v>7</v>
      </c>
      <c r="AC10" s="105">
        <f>IF(SUM(C10:U10) &gt; 0,AVERAGE(C10:U10),0)</f>
        <v>31</v>
      </c>
      <c r="AD10" s="48">
        <f>RANK(AC10,$AC$4:$AC$15,0)</f>
        <v>4</v>
      </c>
      <c r="AE10" s="4">
        <f>MAX(C10:U10)</f>
        <v>35</v>
      </c>
      <c r="AF10" s="4">
        <f>RANK(AE10,$AE$4:$AE$15,0)</f>
        <v>9</v>
      </c>
      <c r="AG10" s="4">
        <f>MIN(C10:U10)</f>
        <v>27</v>
      </c>
      <c r="AH10" s="4">
        <f>SUM(C10:U10)</f>
        <v>310</v>
      </c>
      <c r="AI10" s="68">
        <f>RANK(AH10,$AH$4:$AH$15,0)</f>
        <v>9</v>
      </c>
    </row>
    <row r="11" spans="2:38" x14ac:dyDescent="0.2">
      <c r="B11" s="67" t="str">
        <f>Holukeppni!B9</f>
        <v>Óli</v>
      </c>
      <c r="C11" s="4">
        <v>32</v>
      </c>
      <c r="D11" s="125">
        <v>24</v>
      </c>
      <c r="E11" s="4">
        <v>33</v>
      </c>
      <c r="F11" s="4">
        <v>26</v>
      </c>
      <c r="G11" s="4"/>
      <c r="H11" s="4">
        <v>29</v>
      </c>
      <c r="I11" s="4">
        <v>28</v>
      </c>
      <c r="J11" s="4">
        <v>37</v>
      </c>
      <c r="K11" s="4">
        <v>33</v>
      </c>
      <c r="L11" s="4">
        <v>29</v>
      </c>
      <c r="M11" s="124">
        <v>25</v>
      </c>
      <c r="N11" s="4">
        <v>36</v>
      </c>
      <c r="O11" s="125">
        <v>24</v>
      </c>
      <c r="P11" s="4"/>
      <c r="Q11" s="4"/>
      <c r="R11" s="125">
        <v>25</v>
      </c>
      <c r="S11" s="4"/>
      <c r="T11" s="4"/>
      <c r="U11" s="4"/>
      <c r="V11" s="53">
        <f>IF(COUNT(C11:U11) &gt; 0,LARGE(C11:U11,1),0)+
IF(COUNT(C11:U11) &gt; 1,LARGE(C11:U11,2),0)+
IF(COUNT(C11:U11) &gt; 2,LARGE(C11:U11,3),0)+
IF(COUNT(C11:U11) &gt; 3,LARGE(C11:U11,4),0)+
IF(COUNT(C11:U11) &gt; 4,LARGE(C11:U11,5),0)+
IF(COUNT(C11:U11) &gt; 5,LARGE(C11:U11,6),0)+
IF(COUNT(C11:U11) &gt; 6,LARGE(C11:U11,7),0)+
IF(COUNT(C11:U11) &gt; 7,LARGE(C11:U11,8),0)+IF(COUNT(C11:U11) &gt; 8,LARGE(C11:U11,9),0)+IF(COUNT(C11:U11) &gt; 9,LARGE(C11:U11,10),0)</f>
        <v>308</v>
      </c>
      <c r="W11" s="5">
        <f>RANK(V11,$V$4:$V$15,0)</f>
        <v>8</v>
      </c>
      <c r="X11" s="68">
        <f>COUNTIF(C11:U11,"&gt;0")</f>
        <v>13</v>
      </c>
      <c r="Y11" s="92">
        <f>X11/Leikdagar</f>
        <v>0.76470588235294112</v>
      </c>
      <c r="Z11" s="4">
        <f>RANK(X11,$X$4:$X$15,0)</f>
        <v>4</v>
      </c>
      <c r="AA11" s="109">
        <f>V11/MIN(X11,10)</f>
        <v>30.8</v>
      </c>
      <c r="AB11" s="110">
        <f>RANK(AA11,$AA$4:$AA$15,0)</f>
        <v>8</v>
      </c>
      <c r="AC11" s="105">
        <f>IF(SUM(C11:U11) &gt; 0,AVERAGE(C11:U11),0)</f>
        <v>29.307692307692307</v>
      </c>
      <c r="AD11" s="48">
        <f>RANK(AC11,$AC$4:$AC$15,0)</f>
        <v>8</v>
      </c>
      <c r="AE11" s="4">
        <f>MAX(C11:U11)</f>
        <v>37</v>
      </c>
      <c r="AF11" s="4">
        <f>RANK(AE11,$AE$4:$AE$15,0)</f>
        <v>6</v>
      </c>
      <c r="AG11" s="4">
        <f>MIN(C11:U11)</f>
        <v>24</v>
      </c>
      <c r="AH11" s="4">
        <f>SUM(C11:U11)</f>
        <v>381</v>
      </c>
      <c r="AI11" s="68">
        <f>RANK(AH11,$AH$4:$AH$15,0)</f>
        <v>6</v>
      </c>
    </row>
    <row r="12" spans="2:38" x14ac:dyDescent="0.2">
      <c r="B12" s="67" t="str">
        <f>Holukeppni!B16</f>
        <v>Sammi</v>
      </c>
      <c r="C12" s="125">
        <v>21</v>
      </c>
      <c r="D12" s="4">
        <v>30</v>
      </c>
      <c r="E12" s="4">
        <v>27</v>
      </c>
      <c r="F12" s="125">
        <v>21</v>
      </c>
      <c r="G12" s="125">
        <v>24</v>
      </c>
      <c r="H12" s="125">
        <v>23</v>
      </c>
      <c r="I12" s="4">
        <v>31</v>
      </c>
      <c r="J12" s="4">
        <v>31</v>
      </c>
      <c r="K12" s="4">
        <v>38</v>
      </c>
      <c r="L12" s="124">
        <v>24</v>
      </c>
      <c r="M12" s="4">
        <v>25</v>
      </c>
      <c r="N12" s="125">
        <v>23</v>
      </c>
      <c r="O12" s="4">
        <v>31</v>
      </c>
      <c r="P12" s="125">
        <v>20</v>
      </c>
      <c r="Q12" s="4"/>
      <c r="R12" s="4">
        <v>27</v>
      </c>
      <c r="S12" s="125">
        <v>1</v>
      </c>
      <c r="T12" s="4">
        <v>28</v>
      </c>
      <c r="U12" s="4"/>
      <c r="V12" s="53">
        <f>IF(COUNT(C12:U12) &gt; 0,LARGE(C12:U12,1),0)+
IF(COUNT(C12:U12) &gt; 1,LARGE(C12:U12,2),0)+
IF(COUNT(C12:U12) &gt; 2,LARGE(C12:U12,3),0)+
IF(COUNT(C12:U12) &gt; 3,LARGE(C12:U12,4),0)+
IF(COUNT(C12:U12) &gt; 4,LARGE(C12:U12,5),0)+
IF(COUNT(C12:U12) &gt; 5,LARGE(C12:U12,6),0)+
IF(COUNT(C12:U12) &gt; 6,LARGE(C12:U12,7),0)+
IF(COUNT(C12:U12) &gt; 7,LARGE(C12:U12,8),0)+IF(COUNT(C12:U12) &gt; 8,LARGE(C12:U12,9),0)+IF(COUNT(C12:U12) &gt; 9,LARGE(C12:U12,10),0)</f>
        <v>292</v>
      </c>
      <c r="W12" s="5">
        <f>RANK(V12,$V$4:$V$15,0)</f>
        <v>9</v>
      </c>
      <c r="X12" s="68">
        <f>COUNTIF(C12:U12,"&gt;0")</f>
        <v>17</v>
      </c>
      <c r="Y12" s="92">
        <f>X12/Leikdagar</f>
        <v>1</v>
      </c>
      <c r="Z12" s="4">
        <f>RANK(X12,$X$4:$X$15,0)</f>
        <v>1</v>
      </c>
      <c r="AA12" s="109">
        <f>V12/MIN(X12,10)</f>
        <v>29.2</v>
      </c>
      <c r="AB12" s="110">
        <f>RANK(AA12,$AA$4:$AA$15,0)</f>
        <v>9</v>
      </c>
      <c r="AC12" s="105">
        <f>IF(SUM(C12:U12) &gt; 0,AVERAGE(C12:U12),0)</f>
        <v>25</v>
      </c>
      <c r="AD12" s="48">
        <f>RANK(AC12,$AC$4:$AC$15,0)</f>
        <v>11</v>
      </c>
      <c r="AE12" s="4">
        <f>MAX(C12:U12)</f>
        <v>38</v>
      </c>
      <c r="AF12" s="4">
        <f>RANK(AE12,$AE$4:$AE$15,0)</f>
        <v>4</v>
      </c>
      <c r="AG12" s="4">
        <f>MIN(C12:U12)</f>
        <v>1</v>
      </c>
      <c r="AH12" s="4">
        <f>SUM(C12:U12)</f>
        <v>425</v>
      </c>
      <c r="AI12" s="68">
        <f>RANK(AH12,$AH$4:$AH$15,0)</f>
        <v>5</v>
      </c>
      <c r="AK12" s="11"/>
    </row>
    <row r="13" spans="2:38" x14ac:dyDescent="0.2">
      <c r="B13" s="67" t="str">
        <f>Holukeppni!B11</f>
        <v>Heimir</v>
      </c>
      <c r="C13" s="4"/>
      <c r="D13" s="124">
        <v>18</v>
      </c>
      <c r="E13" s="4">
        <v>23</v>
      </c>
      <c r="F13" s="125">
        <v>16</v>
      </c>
      <c r="G13" s="4"/>
      <c r="H13" s="4">
        <v>29</v>
      </c>
      <c r="I13" s="4">
        <v>32</v>
      </c>
      <c r="J13" s="4"/>
      <c r="K13" s="4">
        <v>29</v>
      </c>
      <c r="L13" s="4">
        <v>32</v>
      </c>
      <c r="M13" s="4"/>
      <c r="N13" s="4">
        <v>28</v>
      </c>
      <c r="O13" s="4">
        <v>28</v>
      </c>
      <c r="P13" s="4">
        <v>24</v>
      </c>
      <c r="Q13" s="4"/>
      <c r="R13" s="4"/>
      <c r="S13" s="4"/>
      <c r="T13" s="4">
        <v>29</v>
      </c>
      <c r="U13" s="4"/>
      <c r="V13" s="53">
        <f>IF(COUNT(C13:U13) &gt; 0,LARGE(C13:U13,1),0)+
IF(COUNT(C13:U13) &gt; 1,LARGE(C13:U13,2),0)+
IF(COUNT(C13:U13) &gt; 2,LARGE(C13:U13,3),0)+
IF(COUNT(C13:U13) &gt; 3,LARGE(C13:U13,4),0)+
IF(COUNT(C13:U13) &gt; 4,LARGE(C13:U13,5),0)+
IF(COUNT(C13:U13) &gt; 5,LARGE(C13:U13,6),0)+
IF(COUNT(C13:U13) &gt; 6,LARGE(C13:U13,7),0)+
IF(COUNT(C13:U13) &gt; 7,LARGE(C13:U13,8),0)+IF(COUNT(C13:U13) &gt; 8,LARGE(C13:U13,9),0)+IF(COUNT(C13:U13) &gt; 9,LARGE(C13:U13,10),0)</f>
        <v>272</v>
      </c>
      <c r="W13" s="5">
        <f>RANK(V13,$V$4:$V$15,0)</f>
        <v>10</v>
      </c>
      <c r="X13" s="68">
        <f>COUNTIF(C13:U13,"&gt;0")</f>
        <v>11</v>
      </c>
      <c r="Y13" s="92">
        <f>X13/Leikdagar</f>
        <v>0.6470588235294118</v>
      </c>
      <c r="Z13" s="4">
        <f>RANK(X13,$X$4:$X$15,0)</f>
        <v>9</v>
      </c>
      <c r="AA13" s="109">
        <f>V13/MIN(X13,10)</f>
        <v>27.2</v>
      </c>
      <c r="AB13" s="110">
        <f>RANK(AA13,$AA$4:$AA$15,0)</f>
        <v>10</v>
      </c>
      <c r="AC13" s="105">
        <f>IF(SUM(C13:U13) &gt; 0,AVERAGE(C13:U13),0)</f>
        <v>26.181818181818183</v>
      </c>
      <c r="AD13" s="48">
        <f>RANK(AC13,$AC$4:$AC$15,0)</f>
        <v>10</v>
      </c>
      <c r="AE13" s="4">
        <f>MAX(C13:U13)</f>
        <v>32</v>
      </c>
      <c r="AF13" s="4">
        <f>RANK(AE13,$AE$4:$AE$15,0)</f>
        <v>11</v>
      </c>
      <c r="AG13" s="4">
        <f>MIN(C13:U13)</f>
        <v>16</v>
      </c>
      <c r="AH13" s="4">
        <f>SUM(C13:U13)</f>
        <v>288</v>
      </c>
      <c r="AI13" s="68">
        <f>RANK(AH13,$AH$4:$AH$15,0)</f>
        <v>10</v>
      </c>
    </row>
    <row r="14" spans="2:38" x14ac:dyDescent="0.2">
      <c r="B14" s="67" t="str">
        <f>Holukeppni!B8</f>
        <v>Gummi</v>
      </c>
      <c r="C14" s="4">
        <v>32</v>
      </c>
      <c r="D14" s="4"/>
      <c r="E14" s="4">
        <v>24</v>
      </c>
      <c r="F14" s="4">
        <v>23</v>
      </c>
      <c r="G14" s="4"/>
      <c r="H14" s="4">
        <v>23</v>
      </c>
      <c r="I14" s="4"/>
      <c r="J14" s="125">
        <v>10</v>
      </c>
      <c r="K14" s="4">
        <v>26</v>
      </c>
      <c r="L14" s="4">
        <v>29</v>
      </c>
      <c r="M14" s="4"/>
      <c r="N14" s="4"/>
      <c r="O14" s="4">
        <v>31</v>
      </c>
      <c r="P14" s="125">
        <v>15</v>
      </c>
      <c r="Q14" s="124">
        <v>20</v>
      </c>
      <c r="R14" s="4"/>
      <c r="S14" s="4">
        <v>20</v>
      </c>
      <c r="T14" s="4">
        <v>32</v>
      </c>
      <c r="U14" s="4"/>
      <c r="V14" s="53">
        <f>IF(COUNT(C14:U14) &gt; 0,LARGE(C14:U14,1),0)+
IF(COUNT(C14:U14) &gt; 1,LARGE(C14:U14,2),0)+
IF(COUNT(C14:U14) &gt; 2,LARGE(C14:U14,3),0)+
IF(COUNT(C14:U14) &gt; 3,LARGE(C14:U14,4),0)+
IF(COUNT(C14:U14) &gt; 4,LARGE(C14:U14,5),0)+
IF(COUNT(C14:U14) &gt; 5,LARGE(C14:U14,6),0)+
IF(COUNT(C14:U14) &gt; 6,LARGE(C14:U14,7),0)+
IF(COUNT(C14:U14) &gt; 7,LARGE(C14:U14,8),0)+IF(COUNT(C14:U14) &gt; 8,LARGE(C14:U14,9),0)+IF(COUNT(C14:U14) &gt; 9,LARGE(C14:U14,10),0)</f>
        <v>260</v>
      </c>
      <c r="W14" s="5">
        <f>RANK(V14,$V$4:$V$15,0)</f>
        <v>11</v>
      </c>
      <c r="X14" s="68">
        <f>COUNTIF(C14:U14,"&gt;0")</f>
        <v>12</v>
      </c>
      <c r="Y14" s="92">
        <f>X14/Leikdagar</f>
        <v>0.70588235294117652</v>
      </c>
      <c r="Z14" s="4">
        <f>RANK(X14,$X$4:$X$15,0)</f>
        <v>7</v>
      </c>
      <c r="AA14" s="109">
        <f>V14/MIN(X14,10)</f>
        <v>26</v>
      </c>
      <c r="AB14" s="110">
        <f>RANK(AA14,$AA$4:$AA$15,0)</f>
        <v>12</v>
      </c>
      <c r="AC14" s="105">
        <f>IF(SUM(C14:U14) &gt; 0,AVERAGE(C14:U14),0)</f>
        <v>23.75</v>
      </c>
      <c r="AD14" s="48">
        <f>RANK(AC14,$AC$4:$AC$15,0)</f>
        <v>12</v>
      </c>
      <c r="AE14" s="4">
        <f>MAX(C14:U14)</f>
        <v>32</v>
      </c>
      <c r="AF14" s="4">
        <f>RANK(AE14,$AE$4:$AE$15,0)</f>
        <v>11</v>
      </c>
      <c r="AG14" s="4">
        <f>MIN(C14:U14)</f>
        <v>10</v>
      </c>
      <c r="AH14" s="4">
        <f>SUM(C14:U14)</f>
        <v>285</v>
      </c>
      <c r="AI14" s="68">
        <f>RANK(AH14,$AH$4:$AH$15,0)</f>
        <v>11</v>
      </c>
    </row>
    <row r="15" spans="2:38" ht="13.5" thickBot="1" x14ac:dyDescent="0.25">
      <c r="B15" s="69" t="str">
        <f>Holukeppni!B15</f>
        <v>Denni</v>
      </c>
      <c r="C15" s="70">
        <v>24</v>
      </c>
      <c r="D15" s="70">
        <v>22</v>
      </c>
      <c r="E15" s="70">
        <v>33</v>
      </c>
      <c r="F15" s="70">
        <v>27</v>
      </c>
      <c r="G15" s="70">
        <v>31</v>
      </c>
      <c r="H15" s="70">
        <v>22</v>
      </c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1">
        <f>IF(COUNT(C15:U15) &gt; 0,LARGE(C15:U15,1),0)+
IF(COUNT(C15:U15) &gt; 1,LARGE(C15:U15,2),0)+
IF(COUNT(C15:U15) &gt; 2,LARGE(C15:U15,3),0)+
IF(COUNT(C15:U15) &gt; 3,LARGE(C15:U15,4),0)+
IF(COUNT(C15:U15) &gt; 4,LARGE(C15:U15,5),0)+
IF(COUNT(C15:U15) &gt; 5,LARGE(C15:U15,6),0)+
IF(COUNT(C15:U15) &gt; 6,LARGE(C15:U15,7),0)+
IF(COUNT(C15:U15) &gt; 7,LARGE(C15:U15,8),0)+IF(COUNT(C15:U15) &gt; 8,LARGE(C15:U15,9),0)+IF(COUNT(C15:U15) &gt; 9,LARGE(C15:U15,10),0)</f>
        <v>159</v>
      </c>
      <c r="W15" s="72">
        <f>RANK(V15,$V$4:$V$15,0)</f>
        <v>12</v>
      </c>
      <c r="X15" s="74">
        <f>COUNTIF(C15:U15,"&gt;0")</f>
        <v>6</v>
      </c>
      <c r="Y15" s="93">
        <f>X15/Leikdagar</f>
        <v>0.35294117647058826</v>
      </c>
      <c r="Z15" s="70">
        <f>RANK(X15,$X$4:$X$15,0)</f>
        <v>12</v>
      </c>
      <c r="AA15" s="111">
        <f>V15/MIN(X15,10)</f>
        <v>26.5</v>
      </c>
      <c r="AB15" s="112">
        <f>RANK(AA15,$AA$4:$AA$15,0)</f>
        <v>11</v>
      </c>
      <c r="AC15" s="106">
        <f>IF(SUM(C15:U15) &gt; 0,AVERAGE(C15:U15),0)</f>
        <v>26.5</v>
      </c>
      <c r="AD15" s="73">
        <f>RANK(AC15,$AC$4:$AC$15,0)</f>
        <v>9</v>
      </c>
      <c r="AE15" s="70">
        <f>MAX(C15:U15)</f>
        <v>33</v>
      </c>
      <c r="AF15" s="70">
        <f>RANK(AE15,$AE$4:$AE$15,0)</f>
        <v>10</v>
      </c>
      <c r="AG15" s="70">
        <f>MIN(C15:U15)</f>
        <v>22</v>
      </c>
      <c r="AH15" s="70">
        <f>SUM(C15:U15)</f>
        <v>159</v>
      </c>
      <c r="AI15" s="74">
        <f>RANK(AH15,$AH$4:$AH$15,0)</f>
        <v>12</v>
      </c>
    </row>
    <row r="16" spans="2:38" s="6" customFormat="1" x14ac:dyDescent="0.2">
      <c r="B16" s="94" t="s">
        <v>9</v>
      </c>
      <c r="C16" s="65">
        <f>COUNT(C4:C15)</f>
        <v>9</v>
      </c>
      <c r="D16" s="65">
        <f t="shared" ref="D16:U16" si="0">COUNT(D4:D15)</f>
        <v>11</v>
      </c>
      <c r="E16" s="65">
        <f t="shared" si="0"/>
        <v>11</v>
      </c>
      <c r="F16" s="65">
        <f t="shared" si="0"/>
        <v>10</v>
      </c>
      <c r="G16" s="65">
        <f t="shared" si="0"/>
        <v>8</v>
      </c>
      <c r="H16" s="65">
        <f t="shared" si="0"/>
        <v>11</v>
      </c>
      <c r="I16" s="65">
        <f t="shared" si="0"/>
        <v>9</v>
      </c>
      <c r="J16" s="65">
        <f t="shared" si="0"/>
        <v>7</v>
      </c>
      <c r="K16" s="65">
        <f t="shared" si="0"/>
        <v>9</v>
      </c>
      <c r="L16" s="65">
        <f t="shared" si="0"/>
        <v>10</v>
      </c>
      <c r="M16" s="65">
        <f t="shared" si="0"/>
        <v>9</v>
      </c>
      <c r="N16" s="65">
        <f t="shared" si="0"/>
        <v>9</v>
      </c>
      <c r="O16" s="65">
        <f t="shared" si="0"/>
        <v>7</v>
      </c>
      <c r="P16" s="65">
        <f t="shared" si="0"/>
        <v>8</v>
      </c>
      <c r="Q16" s="65">
        <f t="shared" si="0"/>
        <v>5</v>
      </c>
      <c r="R16" s="65">
        <f t="shared" ref="R16" si="1">COUNT(R4:R15)</f>
        <v>3</v>
      </c>
      <c r="S16" s="147"/>
      <c r="T16" s="147"/>
      <c r="U16" s="103">
        <f t="shared" si="0"/>
        <v>0</v>
      </c>
      <c r="V16" s="95"/>
      <c r="W16" s="95"/>
      <c r="X16" s="9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s="6" customFormat="1" x14ac:dyDescent="0.2">
      <c r="B17" s="96" t="s">
        <v>22</v>
      </c>
      <c r="C17" s="63">
        <f>C16/COUNTA($B$4:$B$15)</f>
        <v>0.75</v>
      </c>
      <c r="D17" s="63">
        <f t="shared" ref="D17:U17" si="2">D16/COUNTA($B$4:$B$15)</f>
        <v>0.91666666666666663</v>
      </c>
      <c r="E17" s="63">
        <f t="shared" si="2"/>
        <v>0.91666666666666663</v>
      </c>
      <c r="F17" s="63">
        <f t="shared" si="2"/>
        <v>0.83333333333333337</v>
      </c>
      <c r="G17" s="63">
        <f t="shared" si="2"/>
        <v>0.66666666666666663</v>
      </c>
      <c r="H17" s="63">
        <f t="shared" si="2"/>
        <v>0.91666666666666663</v>
      </c>
      <c r="I17" s="63">
        <f t="shared" si="2"/>
        <v>0.75</v>
      </c>
      <c r="J17" s="63">
        <f t="shared" si="2"/>
        <v>0.58333333333333337</v>
      </c>
      <c r="K17" s="63">
        <f t="shared" si="2"/>
        <v>0.75</v>
      </c>
      <c r="L17" s="63">
        <f t="shared" si="2"/>
        <v>0.83333333333333337</v>
      </c>
      <c r="M17" s="63">
        <f t="shared" si="2"/>
        <v>0.75</v>
      </c>
      <c r="N17" s="63">
        <f t="shared" si="2"/>
        <v>0.75</v>
      </c>
      <c r="O17" s="63">
        <f t="shared" si="2"/>
        <v>0.58333333333333337</v>
      </c>
      <c r="P17" s="63">
        <f t="shared" si="2"/>
        <v>0.66666666666666663</v>
      </c>
      <c r="Q17" s="63">
        <f t="shared" si="2"/>
        <v>0.41666666666666669</v>
      </c>
      <c r="R17" s="63">
        <f t="shared" ref="R17" si="3">R16/COUNTA($B$4:$B$15)</f>
        <v>0.25</v>
      </c>
      <c r="S17" s="148"/>
      <c r="T17" s="148"/>
      <c r="U17" s="100">
        <f t="shared" si="2"/>
        <v>0</v>
      </c>
      <c r="V17" s="95"/>
      <c r="W17" s="95"/>
      <c r="X17" s="95"/>
      <c r="Y17" s="8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s="6" customFormat="1" x14ac:dyDescent="0.2">
      <c r="B18" s="96" t="s">
        <v>10</v>
      </c>
      <c r="C18" s="59">
        <f>MAX(C4:C15)</f>
        <v>33</v>
      </c>
      <c r="D18" s="59">
        <f t="shared" ref="D18:U18" si="4">MAX(D4:D15)</f>
        <v>36</v>
      </c>
      <c r="E18" s="59">
        <f t="shared" si="4"/>
        <v>37</v>
      </c>
      <c r="F18" s="59">
        <f t="shared" si="4"/>
        <v>33</v>
      </c>
      <c r="G18" s="59">
        <f t="shared" si="4"/>
        <v>31</v>
      </c>
      <c r="H18" s="59">
        <f t="shared" si="4"/>
        <v>35</v>
      </c>
      <c r="I18" s="59">
        <f t="shared" si="4"/>
        <v>37</v>
      </c>
      <c r="J18" s="59">
        <f t="shared" si="4"/>
        <v>37</v>
      </c>
      <c r="K18" s="59">
        <f t="shared" si="4"/>
        <v>38</v>
      </c>
      <c r="L18" s="59">
        <f t="shared" si="4"/>
        <v>39</v>
      </c>
      <c r="M18" s="59">
        <f t="shared" si="4"/>
        <v>37</v>
      </c>
      <c r="N18" s="59">
        <f t="shared" si="4"/>
        <v>36</v>
      </c>
      <c r="O18" s="59">
        <f t="shared" si="4"/>
        <v>35</v>
      </c>
      <c r="P18" s="59">
        <f t="shared" si="4"/>
        <v>33</v>
      </c>
      <c r="Q18" s="59">
        <f t="shared" si="4"/>
        <v>38</v>
      </c>
      <c r="R18" s="59">
        <f t="shared" ref="R18" si="5">MAX(R4:R15)</f>
        <v>28</v>
      </c>
      <c r="S18" s="149"/>
      <c r="T18" s="149"/>
      <c r="U18" s="101">
        <f t="shared" si="4"/>
        <v>0</v>
      </c>
      <c r="V18" s="95"/>
      <c r="W18" s="95"/>
      <c r="X18" s="95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2:36" s="6" customFormat="1" ht="13.5" thickBot="1" x14ac:dyDescent="0.25">
      <c r="B19" s="97" t="s">
        <v>11</v>
      </c>
      <c r="C19" s="98">
        <f>MIN(C4:C15)</f>
        <v>18</v>
      </c>
      <c r="D19" s="98">
        <f t="shared" ref="D19:U19" si="6">MIN(D4:D15)</f>
        <v>18</v>
      </c>
      <c r="E19" s="98">
        <f t="shared" si="6"/>
        <v>23</v>
      </c>
      <c r="F19" s="98">
        <f t="shared" si="6"/>
        <v>16</v>
      </c>
      <c r="G19" s="98">
        <f t="shared" si="6"/>
        <v>24</v>
      </c>
      <c r="H19" s="98">
        <f t="shared" si="6"/>
        <v>22</v>
      </c>
      <c r="I19" s="98">
        <f t="shared" si="6"/>
        <v>28</v>
      </c>
      <c r="J19" s="98">
        <f t="shared" si="6"/>
        <v>10</v>
      </c>
      <c r="K19" s="98">
        <f t="shared" si="6"/>
        <v>26</v>
      </c>
      <c r="L19" s="98">
        <f t="shared" si="6"/>
        <v>24</v>
      </c>
      <c r="M19" s="98">
        <f t="shared" si="6"/>
        <v>20</v>
      </c>
      <c r="N19" s="98">
        <f t="shared" si="6"/>
        <v>23</v>
      </c>
      <c r="O19" s="98">
        <f t="shared" si="6"/>
        <v>24</v>
      </c>
      <c r="P19" s="98">
        <f t="shared" si="6"/>
        <v>15</v>
      </c>
      <c r="Q19" s="98">
        <f t="shared" si="6"/>
        <v>20</v>
      </c>
      <c r="R19" s="98">
        <f t="shared" ref="R19" si="7">MIN(R4:R15)</f>
        <v>25</v>
      </c>
      <c r="S19" s="150"/>
      <c r="T19" s="150"/>
      <c r="U19" s="102">
        <f t="shared" si="6"/>
        <v>0</v>
      </c>
      <c r="V19" s="95"/>
      <c r="W19" s="95"/>
      <c r="X19" s="95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1" spans="2:36" x14ac:dyDescent="0.2">
      <c r="C21" s="1">
        <v>1</v>
      </c>
      <c r="D21" s="1">
        <v>2</v>
      </c>
      <c r="E21" s="1">
        <v>3</v>
      </c>
      <c r="F21" s="1">
        <v>4</v>
      </c>
      <c r="G21" s="1">
        <v>5</v>
      </c>
      <c r="H21" s="1">
        <v>6</v>
      </c>
      <c r="I21" s="1">
        <v>7</v>
      </c>
      <c r="J21" s="1">
        <v>8</v>
      </c>
      <c r="K21" s="1">
        <v>9</v>
      </c>
      <c r="L21" s="1">
        <v>10</v>
      </c>
      <c r="M21" s="1">
        <v>11</v>
      </c>
      <c r="N21" s="1">
        <v>12</v>
      </c>
      <c r="O21" s="1">
        <v>13</v>
      </c>
      <c r="P21" s="1">
        <v>14</v>
      </c>
      <c r="Q21" s="1">
        <v>15</v>
      </c>
      <c r="R21" s="1">
        <v>16</v>
      </c>
      <c r="U21" s="1">
        <v>17</v>
      </c>
    </row>
    <row r="24" spans="2:36" x14ac:dyDescent="0.2">
      <c r="B24" t="s">
        <v>19</v>
      </c>
      <c r="C24" s="1">
        <v>17</v>
      </c>
    </row>
    <row r="25" spans="2:36" x14ac:dyDescent="0.2">
      <c r="Y25" s="7"/>
    </row>
  </sheetData>
  <sortState ref="B4:AI15">
    <sortCondition descending="1" ref="V4:V15"/>
  </sortState>
  <mergeCells count="2">
    <mergeCell ref="B2:AI2"/>
    <mergeCell ref="B1:AI1"/>
  </mergeCells>
  <phoneticPr fontId="3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ignoredErrors>
    <ignoredError sqref="C19:G19 C16:G16 C18:G18 U16:U18 U19 H19:I19 H16:I16 H18:I18 J19:L19 J16:K16 J18:K18 M19:R19 L16:R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6"/>
  <sheetViews>
    <sheetView showGridLines="0" workbookViewId="0">
      <selection activeCell="G20" sqref="G20"/>
    </sheetView>
  </sheetViews>
  <sheetFormatPr defaultRowHeight="14.25" x14ac:dyDescent="0.2"/>
  <cols>
    <col min="1" max="1" width="4.28515625" customWidth="1"/>
    <col min="2" max="2" width="13.140625" customWidth="1"/>
    <col min="3" max="14" width="4.140625" customWidth="1"/>
    <col min="15" max="15" width="5" customWidth="1"/>
    <col min="16" max="16" width="4.42578125" customWidth="1"/>
    <col min="17" max="17" width="3.85546875" style="143" customWidth="1"/>
  </cols>
  <sheetData>
    <row r="2" spans="1:25" ht="26.25" x14ac:dyDescent="0.4">
      <c r="B2" s="12" t="s">
        <v>60</v>
      </c>
    </row>
    <row r="3" spans="1:25" ht="13.5" customHeight="1" thickBot="1" x14ac:dyDescent="0.25"/>
    <row r="4" spans="1:25" ht="45" customHeight="1" x14ac:dyDescent="0.2">
      <c r="B4" s="80"/>
      <c r="C4" s="81" t="str">
        <f>B5</f>
        <v>Maggi</v>
      </c>
      <c r="D4" s="81" t="str">
        <f>B6</f>
        <v>Emil</v>
      </c>
      <c r="E4" s="81" t="str">
        <f>B7</f>
        <v>Aron</v>
      </c>
      <c r="F4" s="81" t="str">
        <f>B8</f>
        <v>Gummi</v>
      </c>
      <c r="G4" s="81" t="str">
        <f>B9</f>
        <v>Óli</v>
      </c>
      <c r="H4" s="81" t="str">
        <f>B10</f>
        <v>Ingi</v>
      </c>
      <c r="I4" s="81" t="str">
        <f>B11</f>
        <v>Heimir</v>
      </c>
      <c r="J4" s="81" t="str">
        <f>B12</f>
        <v>Ívar</v>
      </c>
      <c r="K4" s="81" t="str">
        <f>B13</f>
        <v>Gulli</v>
      </c>
      <c r="L4" s="81" t="str">
        <f>B14</f>
        <v>Siggi</v>
      </c>
      <c r="M4" s="121" t="str">
        <f>B15</f>
        <v>Denni</v>
      </c>
      <c r="N4" s="113" t="str">
        <f>B16</f>
        <v>Sammi</v>
      </c>
      <c r="O4" s="116" t="s">
        <v>39</v>
      </c>
      <c r="P4" s="82" t="s">
        <v>40</v>
      </c>
    </row>
    <row r="5" spans="1:25" ht="17.25" customHeight="1" x14ac:dyDescent="0.2">
      <c r="A5">
        <v>1</v>
      </c>
      <c r="B5" s="83" t="s">
        <v>1</v>
      </c>
      <c r="C5" s="57"/>
      <c r="D5" s="58">
        <v>1</v>
      </c>
      <c r="E5" s="45">
        <v>0.5</v>
      </c>
      <c r="F5" s="58">
        <v>1</v>
      </c>
      <c r="G5" s="58">
        <v>1</v>
      </c>
      <c r="H5" s="45">
        <v>0.5</v>
      </c>
      <c r="I5" s="45">
        <v>0.5</v>
      </c>
      <c r="J5" s="58">
        <v>0</v>
      </c>
      <c r="K5" s="58">
        <v>1</v>
      </c>
      <c r="L5" s="58">
        <v>1</v>
      </c>
      <c r="M5" s="58">
        <v>1</v>
      </c>
      <c r="N5" s="114">
        <v>1</v>
      </c>
      <c r="O5" s="117">
        <f>SUM(C5:N5)</f>
        <v>8.5</v>
      </c>
      <c r="P5" s="84">
        <f>COUNT(C5:N5)</f>
        <v>11</v>
      </c>
      <c r="Q5" s="144" t="s">
        <v>69</v>
      </c>
      <c r="T5" s="6"/>
    </row>
    <row r="6" spans="1:25" ht="17.25" customHeight="1" x14ac:dyDescent="0.2">
      <c r="A6">
        <v>2</v>
      </c>
      <c r="B6" s="83" t="s">
        <v>8</v>
      </c>
      <c r="C6" s="58">
        <v>0</v>
      </c>
      <c r="D6" s="57"/>
      <c r="E6" s="58">
        <v>1</v>
      </c>
      <c r="F6" s="58">
        <v>1</v>
      </c>
      <c r="G6" s="58">
        <v>1</v>
      </c>
      <c r="H6" s="58">
        <v>1</v>
      </c>
      <c r="I6" s="58">
        <v>1</v>
      </c>
      <c r="J6" s="45">
        <v>0.5</v>
      </c>
      <c r="K6" s="45">
        <v>0.5</v>
      </c>
      <c r="L6" s="58">
        <v>1</v>
      </c>
      <c r="M6" s="58">
        <v>1</v>
      </c>
      <c r="N6" s="114">
        <v>1</v>
      </c>
      <c r="O6" s="117">
        <f t="shared" ref="O6:O16" si="0">SUM(C6:N6)</f>
        <v>9</v>
      </c>
      <c r="P6" s="84">
        <f t="shared" ref="P6:P16" si="1">COUNT(C6:N6)</f>
        <v>11</v>
      </c>
      <c r="Q6" s="144" t="s">
        <v>68</v>
      </c>
      <c r="S6" s="46"/>
      <c r="T6" s="46"/>
    </row>
    <row r="7" spans="1:25" ht="17.25" customHeight="1" x14ac:dyDescent="0.2">
      <c r="A7">
        <v>3</v>
      </c>
      <c r="B7" s="83" t="s">
        <v>0</v>
      </c>
      <c r="C7" s="45">
        <v>0.5</v>
      </c>
      <c r="D7" s="58">
        <v>0</v>
      </c>
      <c r="E7" s="57"/>
      <c r="F7" s="45">
        <v>0.5</v>
      </c>
      <c r="G7" s="58">
        <v>1</v>
      </c>
      <c r="H7" s="58">
        <v>0</v>
      </c>
      <c r="I7" s="58">
        <v>1</v>
      </c>
      <c r="J7" s="58">
        <v>0</v>
      </c>
      <c r="K7" s="58">
        <v>0</v>
      </c>
      <c r="L7" s="58">
        <v>1</v>
      </c>
      <c r="M7" s="58">
        <v>1</v>
      </c>
      <c r="N7" s="114">
        <v>1</v>
      </c>
      <c r="O7" s="117">
        <f t="shared" si="0"/>
        <v>6</v>
      </c>
      <c r="P7" s="84">
        <f t="shared" si="1"/>
        <v>11</v>
      </c>
      <c r="Q7" s="144" t="s">
        <v>67</v>
      </c>
      <c r="T7" s="46"/>
    </row>
    <row r="8" spans="1:25" ht="17.25" customHeight="1" x14ac:dyDescent="0.2">
      <c r="A8">
        <v>4</v>
      </c>
      <c r="B8" s="83" t="s">
        <v>21</v>
      </c>
      <c r="C8" s="58">
        <v>0</v>
      </c>
      <c r="D8" s="58">
        <v>0</v>
      </c>
      <c r="E8" s="45">
        <v>0.5</v>
      </c>
      <c r="F8" s="57"/>
      <c r="G8" s="58">
        <v>0</v>
      </c>
      <c r="H8" s="58">
        <v>1</v>
      </c>
      <c r="I8" s="58">
        <v>0</v>
      </c>
      <c r="J8" s="58">
        <v>0</v>
      </c>
      <c r="K8" s="58">
        <v>1</v>
      </c>
      <c r="L8" s="58">
        <v>1</v>
      </c>
      <c r="M8" s="58">
        <v>1</v>
      </c>
      <c r="N8" s="114">
        <v>0</v>
      </c>
      <c r="O8" s="117">
        <f t="shared" si="0"/>
        <v>4.5</v>
      </c>
      <c r="P8" s="84">
        <f t="shared" si="1"/>
        <v>11</v>
      </c>
      <c r="Q8" s="145" t="s">
        <v>62</v>
      </c>
      <c r="S8" s="46"/>
      <c r="T8" s="46"/>
      <c r="U8" s="46"/>
    </row>
    <row r="9" spans="1:25" ht="17.25" customHeight="1" x14ac:dyDescent="0.2">
      <c r="A9">
        <v>5</v>
      </c>
      <c r="B9" s="83" t="s">
        <v>7</v>
      </c>
      <c r="C9" s="58">
        <v>0</v>
      </c>
      <c r="D9" s="58">
        <v>0</v>
      </c>
      <c r="E9" s="58">
        <v>0</v>
      </c>
      <c r="F9" s="58">
        <v>1</v>
      </c>
      <c r="G9" s="57"/>
      <c r="H9" s="58">
        <v>1</v>
      </c>
      <c r="I9" s="58">
        <v>0</v>
      </c>
      <c r="J9" s="58">
        <v>1</v>
      </c>
      <c r="K9" s="58">
        <v>0</v>
      </c>
      <c r="L9" s="58">
        <v>0</v>
      </c>
      <c r="M9" s="58">
        <v>1</v>
      </c>
      <c r="N9" s="114">
        <v>1</v>
      </c>
      <c r="O9" s="117">
        <f t="shared" si="0"/>
        <v>5</v>
      </c>
      <c r="P9" s="84">
        <f t="shared" si="1"/>
        <v>11</v>
      </c>
      <c r="Q9" s="145" t="s">
        <v>61</v>
      </c>
      <c r="T9" s="46"/>
      <c r="U9" s="46"/>
    </row>
    <row r="10" spans="1:25" ht="17.25" customHeight="1" x14ac:dyDescent="0.2">
      <c r="A10">
        <v>6</v>
      </c>
      <c r="B10" s="83" t="s">
        <v>4</v>
      </c>
      <c r="C10" s="45">
        <v>0.5</v>
      </c>
      <c r="D10" s="58">
        <v>0</v>
      </c>
      <c r="E10" s="58">
        <v>1</v>
      </c>
      <c r="F10" s="58">
        <v>0</v>
      </c>
      <c r="G10" s="58">
        <v>0</v>
      </c>
      <c r="H10" s="57"/>
      <c r="I10" s="58">
        <v>1</v>
      </c>
      <c r="J10" s="58">
        <v>0</v>
      </c>
      <c r="K10" s="45">
        <v>0.5</v>
      </c>
      <c r="L10" s="58">
        <v>0</v>
      </c>
      <c r="M10" s="58">
        <v>1</v>
      </c>
      <c r="N10" s="114">
        <v>1</v>
      </c>
      <c r="O10" s="117">
        <f t="shared" si="0"/>
        <v>5</v>
      </c>
      <c r="P10" s="84">
        <f t="shared" si="1"/>
        <v>11</v>
      </c>
      <c r="Q10" s="145" t="s">
        <v>61</v>
      </c>
      <c r="S10" s="46"/>
      <c r="T10" s="135"/>
      <c r="U10" s="46"/>
    </row>
    <row r="11" spans="1:25" ht="17.25" customHeight="1" x14ac:dyDescent="0.2">
      <c r="A11">
        <v>7</v>
      </c>
      <c r="B11" s="83" t="s">
        <v>5</v>
      </c>
      <c r="C11" s="45">
        <v>0.5</v>
      </c>
      <c r="D11" s="58">
        <v>0</v>
      </c>
      <c r="E11" s="58">
        <v>0</v>
      </c>
      <c r="F11" s="58">
        <v>1</v>
      </c>
      <c r="G11" s="58">
        <v>1</v>
      </c>
      <c r="H11" s="58">
        <v>0</v>
      </c>
      <c r="I11" s="57"/>
      <c r="J11" s="58">
        <v>0</v>
      </c>
      <c r="K11" s="58">
        <v>0</v>
      </c>
      <c r="L11" s="58">
        <v>0</v>
      </c>
      <c r="M11" s="58">
        <v>1</v>
      </c>
      <c r="N11" s="114">
        <v>0</v>
      </c>
      <c r="O11" s="117">
        <f t="shared" si="0"/>
        <v>3.5</v>
      </c>
      <c r="P11" s="84">
        <f t="shared" si="1"/>
        <v>11</v>
      </c>
      <c r="Q11" s="145" t="s">
        <v>63</v>
      </c>
      <c r="T11" s="6"/>
      <c r="U11" s="6"/>
      <c r="V11" s="6"/>
      <c r="W11" s="6"/>
      <c r="X11" s="6"/>
      <c r="Y11" s="136"/>
    </row>
    <row r="12" spans="1:25" ht="17.25" customHeight="1" x14ac:dyDescent="0.2">
      <c r="A12">
        <v>8</v>
      </c>
      <c r="B12" s="83" t="s">
        <v>44</v>
      </c>
      <c r="C12" s="58">
        <v>1</v>
      </c>
      <c r="D12" s="45">
        <v>0.5</v>
      </c>
      <c r="E12" s="58">
        <v>1</v>
      </c>
      <c r="F12" s="58">
        <v>1</v>
      </c>
      <c r="G12" s="58">
        <v>0</v>
      </c>
      <c r="H12" s="58">
        <v>1</v>
      </c>
      <c r="I12" s="58">
        <v>1</v>
      </c>
      <c r="J12" s="57"/>
      <c r="K12" s="58">
        <v>1</v>
      </c>
      <c r="L12" s="58">
        <v>1</v>
      </c>
      <c r="M12" s="58">
        <v>1</v>
      </c>
      <c r="N12" s="114">
        <v>1</v>
      </c>
      <c r="O12" s="117">
        <f t="shared" si="0"/>
        <v>9.5</v>
      </c>
      <c r="P12" s="84">
        <f t="shared" si="1"/>
        <v>11</v>
      </c>
      <c r="Q12" s="144" t="s">
        <v>66</v>
      </c>
      <c r="S12" s="46"/>
      <c r="W12" s="46"/>
    </row>
    <row r="13" spans="1:25" ht="17.25" customHeight="1" x14ac:dyDescent="0.2">
      <c r="A13">
        <v>9</v>
      </c>
      <c r="B13" s="83" t="s">
        <v>3</v>
      </c>
      <c r="C13" s="58">
        <v>0</v>
      </c>
      <c r="D13" s="45">
        <v>0.5</v>
      </c>
      <c r="E13" s="58">
        <v>1</v>
      </c>
      <c r="F13" s="58">
        <v>0</v>
      </c>
      <c r="G13" s="58">
        <v>1</v>
      </c>
      <c r="H13" s="45">
        <v>0.5</v>
      </c>
      <c r="I13" s="58">
        <v>1</v>
      </c>
      <c r="J13" s="58">
        <v>0</v>
      </c>
      <c r="K13" s="57"/>
      <c r="L13" s="58">
        <v>1</v>
      </c>
      <c r="M13" s="58">
        <v>1</v>
      </c>
      <c r="N13" s="114">
        <v>1</v>
      </c>
      <c r="O13" s="117">
        <f t="shared" si="0"/>
        <v>7</v>
      </c>
      <c r="P13" s="84">
        <f t="shared" si="1"/>
        <v>11</v>
      </c>
      <c r="Q13" s="144" t="s">
        <v>65</v>
      </c>
      <c r="T13" s="46"/>
    </row>
    <row r="14" spans="1:25" ht="17.25" customHeight="1" x14ac:dyDescent="0.2">
      <c r="A14">
        <v>10</v>
      </c>
      <c r="B14" s="83" t="s">
        <v>43</v>
      </c>
      <c r="C14" s="58">
        <v>0</v>
      </c>
      <c r="D14" s="58">
        <v>0</v>
      </c>
      <c r="E14" s="58">
        <v>0</v>
      </c>
      <c r="F14" s="58">
        <v>0</v>
      </c>
      <c r="G14" s="58">
        <v>1</v>
      </c>
      <c r="H14" s="58">
        <v>1</v>
      </c>
      <c r="I14" s="58">
        <v>1</v>
      </c>
      <c r="J14" s="58">
        <v>0</v>
      </c>
      <c r="K14" s="58">
        <v>0</v>
      </c>
      <c r="L14" s="57"/>
      <c r="M14" s="58">
        <v>1</v>
      </c>
      <c r="N14" s="114">
        <v>1</v>
      </c>
      <c r="O14" s="117">
        <f t="shared" si="0"/>
        <v>5</v>
      </c>
      <c r="P14" s="84">
        <f t="shared" si="1"/>
        <v>11</v>
      </c>
      <c r="Q14" s="145" t="s">
        <v>61</v>
      </c>
      <c r="T14" s="46"/>
      <c r="W14" s="90"/>
      <c r="X14" s="46"/>
    </row>
    <row r="15" spans="1:25" ht="17.25" customHeight="1" x14ac:dyDescent="0.2">
      <c r="A15">
        <v>11</v>
      </c>
      <c r="B15" s="83" t="s">
        <v>2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7"/>
      <c r="N15" s="58">
        <v>0</v>
      </c>
      <c r="O15" s="117">
        <f t="shared" si="0"/>
        <v>0</v>
      </c>
      <c r="P15" s="84">
        <f t="shared" si="1"/>
        <v>11</v>
      </c>
      <c r="Q15" s="146" t="s">
        <v>57</v>
      </c>
      <c r="T15" s="46"/>
      <c r="W15" s="46"/>
      <c r="X15" s="46"/>
    </row>
    <row r="16" spans="1:25" ht="17.25" customHeight="1" thickBot="1" x14ac:dyDescent="0.25">
      <c r="A16">
        <v>12</v>
      </c>
      <c r="B16" s="85" t="s">
        <v>6</v>
      </c>
      <c r="C16" s="86">
        <v>0</v>
      </c>
      <c r="D16" s="86">
        <v>0</v>
      </c>
      <c r="E16" s="86">
        <v>0</v>
      </c>
      <c r="F16" s="86">
        <v>1</v>
      </c>
      <c r="G16" s="86">
        <v>0</v>
      </c>
      <c r="H16" s="86">
        <v>0</v>
      </c>
      <c r="I16" s="86">
        <v>1</v>
      </c>
      <c r="J16" s="86">
        <v>0</v>
      </c>
      <c r="K16" s="86">
        <v>0</v>
      </c>
      <c r="L16" s="86">
        <v>0</v>
      </c>
      <c r="M16" s="86">
        <v>1</v>
      </c>
      <c r="N16" s="115"/>
      <c r="O16" s="118">
        <f t="shared" si="0"/>
        <v>3</v>
      </c>
      <c r="P16" s="87">
        <f t="shared" si="1"/>
        <v>11</v>
      </c>
      <c r="Q16" s="145" t="s">
        <v>64</v>
      </c>
      <c r="T16" s="46"/>
      <c r="W16" s="46"/>
    </row>
    <row r="17" spans="19:21" x14ac:dyDescent="0.2">
      <c r="T17" s="46"/>
    </row>
    <row r="18" spans="19:21" x14ac:dyDescent="0.2">
      <c r="U18" s="46"/>
    </row>
    <row r="19" spans="19:21" x14ac:dyDescent="0.2">
      <c r="S19" s="46"/>
      <c r="T19" s="90"/>
      <c r="U19" s="46"/>
    </row>
    <row r="20" spans="19:21" x14ac:dyDescent="0.2">
      <c r="S20" s="46"/>
      <c r="U20" s="46"/>
    </row>
    <row r="21" spans="19:21" x14ac:dyDescent="0.2">
      <c r="U21" s="46"/>
    </row>
    <row r="22" spans="19:21" x14ac:dyDescent="0.2">
      <c r="S22" s="46"/>
    </row>
    <row r="25" spans="19:21" x14ac:dyDescent="0.2">
      <c r="T25" s="46"/>
    </row>
    <row r="26" spans="19:21" x14ac:dyDescent="0.2">
      <c r="T26" s="46"/>
    </row>
  </sheetData>
  <conditionalFormatting sqref="C5:N16 Q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:N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Umferðir</vt:lpstr>
      <vt:lpstr>Punktakeppni</vt:lpstr>
      <vt:lpstr>Holukeppni</vt:lpstr>
      <vt:lpstr>Leikdagar</vt:lpstr>
      <vt:lpstr>Nöfn</vt:lpstr>
    </vt:vector>
  </TitlesOfParts>
  <Company>SoftTech Iceland ehf.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 Hauksson</dc:creator>
  <cp:lastModifiedBy>Emil Hilmarsson</cp:lastModifiedBy>
  <cp:lastPrinted>2010-08-03T16:41:51Z</cp:lastPrinted>
  <dcterms:created xsi:type="dcterms:W3CDTF">2007-04-29T15:14:25Z</dcterms:created>
  <dcterms:modified xsi:type="dcterms:W3CDTF">2010-09-18T18:12:21Z</dcterms:modified>
</cp:coreProperties>
</file>